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ThisWorkbook" defaultThemeVersion="124226"/>
  <bookViews>
    <workbookView xWindow="480" yWindow="210" windowWidth="20730" windowHeight="11700" activeTab="3"/>
  </bookViews>
  <sheets>
    <sheet name="bund" sheetId="4" r:id="rId1"/>
    <sheet name="ftse mib" sheetId="1" r:id="rId2"/>
    <sheet name="schatz" sheetId="2" r:id="rId3"/>
    <sheet name="DAX" sheetId="5" r:id="rId4"/>
    <sheet name="Foglio3" sheetId="3" r:id="rId5"/>
  </sheets>
  <calcPr calcId="145621"/>
</workbook>
</file>

<file path=xl/calcChain.xml><?xml version="1.0" encoding="utf-8"?>
<calcChain xmlns="http://schemas.openxmlformats.org/spreadsheetml/2006/main">
  <c r="M5" i="5" l="1"/>
  <c r="I11" i="5" l="1"/>
  <c r="F6" i="5"/>
  <c r="F8" i="5" s="1"/>
  <c r="F10" i="5" s="1"/>
  <c r="I12" i="5" s="1"/>
  <c r="I13" i="5" s="1"/>
  <c r="I14" i="5" s="1"/>
  <c r="I15" i="5" s="1"/>
  <c r="I16" i="5" s="1"/>
  <c r="I17" i="5" s="1"/>
  <c r="I18" i="5" s="1"/>
  <c r="G6" i="5"/>
  <c r="G8" i="5" s="1"/>
  <c r="G10" i="5" s="1"/>
  <c r="I10" i="5" s="1"/>
  <c r="I9" i="5" s="1"/>
  <c r="F26" i="4"/>
  <c r="F28" i="4" s="1"/>
  <c r="F30" i="4" s="1"/>
  <c r="I32" i="4" s="1"/>
  <c r="I33" i="4" s="1"/>
  <c r="I34" i="4" s="1"/>
  <c r="I35" i="4" s="1"/>
  <c r="I36" i="4" s="1"/>
  <c r="I37" i="4" s="1"/>
  <c r="I38" i="4" s="1"/>
  <c r="G26" i="4"/>
  <c r="G28" i="4" s="1"/>
  <c r="G30" i="4" s="1"/>
  <c r="I30" i="4" s="1"/>
  <c r="I29" i="4" s="1"/>
  <c r="I28" i="4" s="1"/>
  <c r="I27" i="4" s="1"/>
  <c r="I26" i="4" s="1"/>
  <c r="I25" i="4" s="1"/>
  <c r="I24" i="4" s="1"/>
  <c r="F6" i="4"/>
  <c r="F8" i="4" s="1"/>
  <c r="F10" i="4" s="1"/>
  <c r="I12" i="4" s="1"/>
  <c r="I13" i="4" s="1"/>
  <c r="I14" i="4" s="1"/>
  <c r="I15" i="4" s="1"/>
  <c r="I16" i="4" s="1"/>
  <c r="I17" i="4" s="1"/>
  <c r="I18" i="4" s="1"/>
  <c r="G6" i="4"/>
  <c r="G8" i="4" s="1"/>
  <c r="G10" i="4" s="1"/>
  <c r="I10" i="4" s="1"/>
  <c r="I9" i="4" s="1"/>
  <c r="I8" i="4" s="1"/>
  <c r="I7" i="4" s="1"/>
  <c r="I6" i="4" s="1"/>
  <c r="I5" i="4" s="1"/>
  <c r="I4" i="4" s="1"/>
  <c r="F26" i="2"/>
  <c r="F28" i="2" s="1"/>
  <c r="F30" i="2" s="1"/>
  <c r="I32" i="2" s="1"/>
  <c r="I33" i="2" s="1"/>
  <c r="I34" i="2" s="1"/>
  <c r="I35" i="2" s="1"/>
  <c r="G26" i="2"/>
  <c r="G28" i="2" s="1"/>
  <c r="G30" i="2" s="1"/>
  <c r="I30" i="2" s="1"/>
  <c r="I29" i="2" s="1"/>
  <c r="I28" i="2" s="1"/>
  <c r="I27" i="2" s="1"/>
  <c r="F6" i="2"/>
  <c r="F8" i="2" s="1"/>
  <c r="F10" i="2" s="1"/>
  <c r="I12" i="2" s="1"/>
  <c r="I13" i="2" s="1"/>
  <c r="I14" i="2" s="1"/>
  <c r="I15" i="2" s="1"/>
  <c r="I16" i="2" s="1"/>
  <c r="I17" i="2" s="1"/>
  <c r="I18" i="2" s="1"/>
  <c r="G6" i="2"/>
  <c r="G8" i="2" s="1"/>
  <c r="G10" i="2" s="1"/>
  <c r="I10" i="2" s="1"/>
  <c r="I9" i="2" s="1"/>
  <c r="I8" i="2" s="1"/>
  <c r="I7" i="2" s="1"/>
  <c r="I6" i="2" s="1"/>
  <c r="I5" i="2" s="1"/>
  <c r="I4" i="2" s="1"/>
  <c r="F6" i="1"/>
  <c r="F8" i="1" s="1"/>
  <c r="F10" i="1" s="1"/>
  <c r="I12" i="1" s="1"/>
  <c r="I13" i="1" s="1"/>
  <c r="I14" i="1" s="1"/>
  <c r="I15" i="1" s="1"/>
  <c r="I16" i="1" s="1"/>
  <c r="I17" i="1" s="1"/>
  <c r="I18" i="1" s="1"/>
  <c r="I12" i="3"/>
  <c r="J12" i="3"/>
  <c r="K12" i="3"/>
  <c r="I13" i="3"/>
  <c r="J13" i="3"/>
  <c r="K13" i="3"/>
  <c r="I14" i="3"/>
  <c r="J14" i="3"/>
  <c r="K14" i="3"/>
  <c r="G6" i="1"/>
  <c r="G8" i="1" s="1"/>
  <c r="G10" i="1" s="1"/>
  <c r="I10" i="1" s="1"/>
  <c r="I9" i="1" s="1"/>
  <c r="I8" i="1" s="1"/>
  <c r="I7" i="1" s="1"/>
  <c r="I6" i="1" s="1"/>
  <c r="I5" i="1" s="1"/>
  <c r="I4" i="1" s="1"/>
  <c r="I8" i="5" l="1"/>
  <c r="I7" i="5" s="1"/>
  <c r="I6" i="5" s="1"/>
  <c r="I5" i="5" s="1"/>
  <c r="I4" i="5" s="1"/>
  <c r="M7" i="5"/>
</calcChain>
</file>

<file path=xl/sharedStrings.xml><?xml version="1.0" encoding="utf-8"?>
<sst xmlns="http://schemas.openxmlformats.org/spreadsheetml/2006/main" count="158" uniqueCount="41">
  <si>
    <t>Chiusura</t>
  </si>
  <si>
    <t>Volatilità implicita Giornaliera</t>
  </si>
  <si>
    <t>Escursione giornaliera</t>
  </si>
  <si>
    <t>Data</t>
  </si>
  <si>
    <t>Range tra i livelli</t>
  </si>
  <si>
    <t>Alta</t>
  </si>
  <si>
    <t xml:space="preserve">Media </t>
  </si>
  <si>
    <t>Bassa</t>
  </si>
  <si>
    <t>Media</t>
  </si>
  <si>
    <t>Volatilita della volatilità</t>
  </si>
  <si>
    <t>Volatilità</t>
  </si>
  <si>
    <t>Volatilità 
Ponderata Call</t>
  </si>
  <si>
    <t>Volatilità ponderata PUT</t>
  </si>
  <si>
    <t>minifib</t>
  </si>
  <si>
    <t>-4</t>
  </si>
  <si>
    <t>-2</t>
  </si>
  <si>
    <t>-1</t>
  </si>
  <si>
    <t>+1</t>
  </si>
  <si>
    <t>+2</t>
  </si>
  <si>
    <t>+4</t>
  </si>
  <si>
    <t>2DS</t>
  </si>
  <si>
    <t>Le call e le put vanno acquistate a protezione all'inizio del trade o meglio ancora all'inizio del mese</t>
  </si>
  <si>
    <t>in modo da diluirne il costo su tutti i giorni di trading</t>
  </si>
  <si>
    <t>+1 put</t>
  </si>
  <si>
    <t>+2 put</t>
  </si>
  <si>
    <t>+4 put</t>
  </si>
  <si>
    <t>+1call</t>
  </si>
  <si>
    <t>+2 call</t>
  </si>
  <si>
    <t>+4 call</t>
  </si>
  <si>
    <t>chatz</t>
  </si>
  <si>
    <t>SETTIMANALE</t>
  </si>
  <si>
    <t>Volatilità implicita WEEK</t>
  </si>
  <si>
    <t>Escursione WEEK</t>
  </si>
  <si>
    <t>Future</t>
  </si>
  <si>
    <t>-1 call</t>
  </si>
  <si>
    <t>-2 call</t>
  </si>
  <si>
    <t>-4 call</t>
  </si>
  <si>
    <t>indice</t>
  </si>
  <si>
    <t>1DS</t>
  </si>
  <si>
    <t>1 DS</t>
  </si>
  <si>
    <t>1/2ds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</si>
</sst>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.000_-;\-* #,##0.000_-;_-* &quot;-&quot;??_-;_-@_-"/>
    <numFmt numFmtId="165" formatCode="_-* #,##0_-;\-* #,##0_-;_-* &quot;-&quot;??_-;_-@_-"/>
    <numFmt numFmtId="166" formatCode="0.000"/>
    <numFmt numFmtId="167" formatCode="d/m/yy;@"/>
    <numFmt numFmtId="168" formatCode="#,##0.000"/>
  </numFmts>
  <fonts count="10" x14ac:knownFonts="1">
    <font>
      <sz val="10"/>
      <name val="Arial"/>
    </font>
    <font>
      <sz val="10"/>
      <name val="Arial"/>
    </font>
    <font>
      <sz val="8"/>
      <name val="Arial"/>
    </font>
    <font>
      <sz val="10"/>
      <name val="Bookman Old Style"/>
      <family val="1"/>
    </font>
    <font>
      <sz val="14"/>
      <name val="Bookman Old Style"/>
      <family val="1"/>
    </font>
    <font>
      <b/>
      <sz val="14"/>
      <color indexed="10"/>
      <name val="Arial"/>
      <family val="2"/>
    </font>
    <font>
      <b/>
      <sz val="8"/>
      <color indexed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 applyAlignment="1" applyProtection="1">
      <alignment horizontal="center" vertical="center"/>
      <protection hidden="1"/>
    </xf>
    <xf numFmtId="165" fontId="3" fillId="0" borderId="0" xfId="0" applyNumberFormat="1" applyFont="1" applyAlignment="1" applyProtection="1">
      <alignment horizontal="center" vertical="center"/>
      <protection hidden="1"/>
    </xf>
    <xf numFmtId="10" fontId="3" fillId="0" borderId="0" xfId="2" applyNumberFormat="1" applyFont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4" fontId="3" fillId="0" borderId="0" xfId="0" applyNumberFormat="1" applyFont="1" applyAlignment="1" applyProtection="1">
      <alignment horizontal="center" vertical="center"/>
      <protection hidden="1"/>
    </xf>
    <xf numFmtId="10" fontId="3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quotePrefix="1" applyFont="1" applyAlignment="1" applyProtection="1">
      <alignment horizontal="center" vertical="center"/>
      <protection hidden="1"/>
    </xf>
    <xf numFmtId="1" fontId="7" fillId="0" borderId="0" xfId="0" applyNumberFormat="1" applyFont="1" applyAlignment="1" applyProtection="1">
      <alignment horizontal="center" vertical="center"/>
      <protection hidden="1"/>
    </xf>
    <xf numFmtId="3" fontId="7" fillId="0" borderId="0" xfId="0" applyNumberFormat="1" applyFont="1" applyAlignment="1" applyProtection="1">
      <alignment horizontal="center" vertical="center"/>
      <protection hidden="1"/>
    </xf>
    <xf numFmtId="1" fontId="7" fillId="0" borderId="0" xfId="0" applyNumberFormat="1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165" fontId="7" fillId="0" borderId="0" xfId="0" applyNumberFormat="1" applyFont="1" applyFill="1" applyAlignment="1" applyProtection="1">
      <alignment horizontal="center" vertical="center"/>
      <protection hidden="1"/>
    </xf>
    <xf numFmtId="0" fontId="8" fillId="0" borderId="0" xfId="0" quotePrefix="1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right" vertical="center" indent="1"/>
      <protection hidden="1"/>
    </xf>
    <xf numFmtId="165" fontId="9" fillId="4" borderId="0" xfId="1" applyNumberFormat="1" applyFont="1" applyFill="1" applyAlignment="1" applyProtection="1">
      <alignment horizontal="center" vertical="center"/>
      <protection hidden="1"/>
    </xf>
    <xf numFmtId="165" fontId="9" fillId="0" borderId="0" xfId="1" applyNumberFormat="1" applyFont="1" applyAlignment="1" applyProtection="1">
      <alignment horizontal="center" vertical="center"/>
      <protection hidden="1"/>
    </xf>
    <xf numFmtId="165" fontId="9" fillId="5" borderId="0" xfId="1" applyNumberFormat="1" applyFont="1" applyFill="1" applyAlignment="1" applyProtection="1">
      <alignment horizontal="center" vertical="center"/>
      <protection hidden="1"/>
    </xf>
    <xf numFmtId="0" fontId="9" fillId="0" borderId="0" xfId="0" quotePrefix="1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165" fontId="8" fillId="0" borderId="0" xfId="0" applyNumberFormat="1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14" fontId="7" fillId="6" borderId="10" xfId="0" applyNumberFormat="1" applyFont="1" applyFill="1" applyBorder="1" applyAlignment="1" applyProtection="1">
      <alignment horizontal="left" vertical="center"/>
      <protection hidden="1"/>
    </xf>
    <xf numFmtId="0" fontId="7" fillId="6" borderId="10" xfId="0" applyFont="1" applyFill="1" applyBorder="1" applyAlignment="1" applyProtection="1">
      <alignment horizontal="center" vertical="center"/>
      <protection hidden="1"/>
    </xf>
    <xf numFmtId="0" fontId="3" fillId="6" borderId="10" xfId="0" applyFont="1" applyFill="1" applyBorder="1" applyAlignment="1" applyProtection="1">
      <alignment horizontal="center" vertical="center"/>
      <protection hidden="1"/>
    </xf>
    <xf numFmtId="165" fontId="9" fillId="6" borderId="10" xfId="0" applyNumberFormat="1" applyFont="1" applyFill="1" applyBorder="1" applyAlignment="1" applyProtection="1">
      <alignment horizontal="center" vertical="center"/>
      <protection hidden="1"/>
    </xf>
    <xf numFmtId="10" fontId="7" fillId="0" borderId="10" xfId="2" applyNumberFormat="1" applyFont="1" applyBorder="1" applyAlignment="1" applyProtection="1">
      <alignment horizontal="center" vertical="center"/>
      <protection hidden="1"/>
    </xf>
    <xf numFmtId="1" fontId="7" fillId="0" borderId="10" xfId="0" applyNumberFormat="1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165" fontId="8" fillId="0" borderId="0" xfId="1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166" fontId="7" fillId="0" borderId="10" xfId="0" applyNumberFormat="1" applyFont="1" applyBorder="1" applyAlignment="1" applyProtection="1">
      <alignment horizontal="center" vertical="center"/>
      <protection hidden="1"/>
    </xf>
    <xf numFmtId="164" fontId="9" fillId="0" borderId="0" xfId="1" applyNumberFormat="1" applyFont="1" applyAlignment="1" applyProtection="1">
      <alignment horizontal="center" vertical="center"/>
      <protection hidden="1"/>
    </xf>
    <xf numFmtId="164" fontId="9" fillId="4" borderId="0" xfId="1" applyNumberFormat="1" applyFont="1" applyFill="1" applyAlignment="1" applyProtection="1">
      <alignment horizontal="center" vertical="center"/>
      <protection hidden="1"/>
    </xf>
    <xf numFmtId="164" fontId="8" fillId="0" borderId="0" xfId="1" applyNumberFormat="1" applyFont="1" applyAlignment="1" applyProtection="1">
      <alignment horizontal="center" vertical="center"/>
      <protection hidden="1"/>
    </xf>
    <xf numFmtId="164" fontId="9" fillId="5" borderId="0" xfId="1" applyNumberFormat="1" applyFont="1" applyFill="1" applyAlignment="1" applyProtection="1">
      <alignment horizontal="center" vertical="center"/>
      <protection hidden="1"/>
    </xf>
    <xf numFmtId="2" fontId="7" fillId="0" borderId="10" xfId="0" applyNumberFormat="1" applyFont="1" applyBorder="1" applyAlignment="1" applyProtection="1">
      <alignment horizontal="center" vertical="center"/>
      <protection hidden="1"/>
    </xf>
    <xf numFmtId="0" fontId="3" fillId="0" borderId="0" xfId="0" quotePrefix="1" applyFont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right" vertical="center" indent="1"/>
      <protection hidden="1"/>
    </xf>
    <xf numFmtId="164" fontId="9" fillId="0" borderId="0" xfId="1" applyNumberFormat="1" applyFont="1" applyFill="1" applyAlignment="1" applyProtection="1">
      <alignment horizontal="center" vertical="center"/>
      <protection hidden="1"/>
    </xf>
    <xf numFmtId="164" fontId="8" fillId="0" borderId="0" xfId="1" applyNumberFormat="1" applyFont="1" applyFill="1" applyAlignment="1" applyProtection="1">
      <alignment horizontal="center" vertical="center"/>
      <protection hidden="1"/>
    </xf>
    <xf numFmtId="43" fontId="9" fillId="3" borderId="0" xfId="1" applyNumberFormat="1" applyFont="1" applyFill="1" applyAlignment="1" applyProtection="1">
      <alignment horizontal="center" vertical="center"/>
      <protection hidden="1"/>
    </xf>
    <xf numFmtId="43" fontId="9" fillId="7" borderId="0" xfId="1" applyNumberFormat="1" applyFont="1" applyFill="1" applyAlignment="1" applyProtection="1">
      <alignment horizontal="center" vertical="center"/>
      <protection hidden="1"/>
    </xf>
    <xf numFmtId="0" fontId="7" fillId="6" borderId="0" xfId="0" applyFont="1" applyFill="1" applyAlignment="1" applyProtection="1">
      <alignment horizontal="center" vertical="center"/>
      <protection hidden="1"/>
    </xf>
    <xf numFmtId="43" fontId="9" fillId="6" borderId="0" xfId="1" applyNumberFormat="1" applyFont="1" applyFill="1" applyAlignment="1" applyProtection="1">
      <alignment horizontal="center" vertical="center"/>
      <protection hidden="1"/>
    </xf>
    <xf numFmtId="43" fontId="9" fillId="6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167" fontId="8" fillId="0" borderId="10" xfId="0" applyNumberFormat="1" applyFont="1" applyFill="1" applyBorder="1" applyAlignment="1" applyProtection="1">
      <alignment horizontal="center" vertical="center"/>
      <protection locked="0"/>
    </xf>
    <xf numFmtId="168" fontId="8" fillId="0" borderId="10" xfId="0" applyNumberFormat="1" applyFont="1" applyFill="1" applyBorder="1" applyAlignment="1" applyProtection="1">
      <alignment horizontal="center" vertical="center"/>
      <protection locked="0"/>
    </xf>
    <xf numFmtId="10" fontId="8" fillId="0" borderId="10" xfId="2" applyNumberFormat="1" applyFont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textRotation="90"/>
    </xf>
    <xf numFmtId="43" fontId="7" fillId="0" borderId="0" xfId="0" quotePrefix="1" applyNumberFormat="1" applyFont="1" applyAlignment="1" applyProtection="1">
      <alignment horizontal="center" vertical="center"/>
      <protection hidden="1"/>
    </xf>
    <xf numFmtId="43" fontId="7" fillId="0" borderId="0" xfId="0" applyNumberFormat="1" applyFont="1" applyAlignment="1" applyProtection="1">
      <alignment horizontal="center" vertical="center"/>
      <protection hidden="1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opLeftCell="A10" workbookViewId="0">
      <selection activeCell="E1" sqref="E1"/>
    </sheetView>
  </sheetViews>
  <sheetFormatPr defaultRowHeight="20.100000000000001" customHeight="1" x14ac:dyDescent="0.2"/>
  <cols>
    <col min="1" max="1" width="0.85546875" style="1" customWidth="1"/>
    <col min="2" max="3" width="4" style="1" hidden="1" customWidth="1"/>
    <col min="4" max="4" width="8.42578125" style="1" bestFit="1" customWidth="1"/>
    <col min="5" max="5" width="10.140625" style="1" bestFit="1" customWidth="1"/>
    <col min="6" max="6" width="10.5703125" style="1" customWidth="1"/>
    <col min="7" max="7" width="10.5703125" style="1" bestFit="1" customWidth="1"/>
    <col min="8" max="8" width="6.28515625" style="1" bestFit="1" customWidth="1"/>
    <col min="9" max="9" width="9.85546875" style="1" bestFit="1" customWidth="1"/>
    <col min="10" max="10" width="3.28515625" style="1" bestFit="1" customWidth="1"/>
    <col min="11" max="11" width="7.42578125" style="1" bestFit="1" customWidth="1"/>
    <col min="12" max="12" width="1.5703125" style="1" customWidth="1"/>
    <col min="13" max="13" width="6.28515625" style="1" customWidth="1"/>
    <col min="14" max="14" width="9.140625" style="1"/>
    <col min="15" max="15" width="7.42578125" style="1" customWidth="1"/>
    <col min="16" max="17" width="9.140625" style="1"/>
    <col min="18" max="18" width="10.140625" style="1" bestFit="1" customWidth="1"/>
    <col min="19" max="16384" width="9.140625" style="1"/>
  </cols>
  <sheetData>
    <row r="1" spans="1:20" ht="33.75" x14ac:dyDescent="0.2">
      <c r="A1" s="18"/>
      <c r="B1" s="18"/>
      <c r="C1" s="18"/>
      <c r="D1" s="17" t="s">
        <v>3</v>
      </c>
      <c r="E1" s="17" t="s">
        <v>0</v>
      </c>
      <c r="F1" s="17" t="s">
        <v>12</v>
      </c>
      <c r="G1" s="17" t="s">
        <v>11</v>
      </c>
      <c r="H1" s="18"/>
      <c r="I1" s="26"/>
      <c r="J1" s="32"/>
      <c r="K1" s="26"/>
      <c r="L1" s="26"/>
      <c r="M1" s="33"/>
      <c r="O1" s="18"/>
      <c r="P1" s="18"/>
      <c r="Q1" s="18"/>
      <c r="T1" s="3"/>
    </row>
    <row r="2" spans="1:20" ht="15.75" x14ac:dyDescent="0.2">
      <c r="A2" s="18"/>
      <c r="B2" s="18"/>
      <c r="C2" s="18"/>
      <c r="D2" s="17"/>
      <c r="E2" s="17"/>
      <c r="F2" s="17"/>
      <c r="G2" s="17"/>
      <c r="H2" s="18"/>
      <c r="I2" s="26"/>
      <c r="J2" s="32"/>
      <c r="K2" s="26"/>
      <c r="M2" s="26"/>
      <c r="O2" s="18"/>
      <c r="P2" s="18"/>
      <c r="Q2" s="18"/>
      <c r="T2" s="3"/>
    </row>
    <row r="3" spans="1:20" ht="14.25" customHeight="1" x14ac:dyDescent="0.2">
      <c r="A3" s="18"/>
      <c r="B3" s="18"/>
      <c r="C3" s="18"/>
      <c r="D3" s="63">
        <v>41033</v>
      </c>
      <c r="E3" s="64">
        <v>141.74</v>
      </c>
      <c r="F3" s="65">
        <v>6.6699999999999995E-2</v>
      </c>
      <c r="G3" s="65">
        <v>6.6699999999999995E-2</v>
      </c>
      <c r="H3" s="18"/>
      <c r="J3" s="26"/>
      <c r="K3" s="26"/>
      <c r="L3" s="26"/>
      <c r="M3" s="26"/>
      <c r="O3" s="18"/>
      <c r="P3" s="18"/>
      <c r="Q3" s="18"/>
    </row>
    <row r="4" spans="1:20" ht="20.100000000000001" customHeight="1" x14ac:dyDescent="0.2">
      <c r="A4" s="18"/>
      <c r="B4" s="18"/>
      <c r="C4" s="18"/>
      <c r="D4" s="63"/>
      <c r="E4" s="64"/>
      <c r="F4" s="65"/>
      <c r="G4" s="65"/>
      <c r="H4" s="27" t="s">
        <v>20</v>
      </c>
      <c r="I4" s="46">
        <f t="shared" ref="I4:I9" si="0">(I5+$G$10)</f>
        <v>142.78221193118262</v>
      </c>
      <c r="J4" s="26"/>
      <c r="K4" s="25"/>
      <c r="L4" s="18"/>
      <c r="M4" s="18"/>
      <c r="N4" s="18"/>
      <c r="O4" s="18"/>
      <c r="P4" s="18"/>
      <c r="Q4" s="18"/>
      <c r="S4" s="2"/>
    </row>
    <row r="5" spans="1:20" ht="20.100000000000001" customHeight="1" x14ac:dyDescent="0.2">
      <c r="A5" s="18"/>
      <c r="B5" s="18"/>
      <c r="C5" s="18"/>
      <c r="D5" s="18"/>
      <c r="E5" s="18"/>
      <c r="F5" s="59" t="s">
        <v>1</v>
      </c>
      <c r="G5" s="60"/>
      <c r="H5" s="27"/>
      <c r="I5" s="47">
        <f t="shared" si="0"/>
        <v>142.63332451244224</v>
      </c>
      <c r="J5" s="26"/>
      <c r="K5" s="25"/>
      <c r="L5" s="18"/>
      <c r="M5" s="18"/>
      <c r="N5" s="18"/>
      <c r="O5" s="18"/>
      <c r="P5" s="18"/>
      <c r="Q5" s="18"/>
    </row>
    <row r="6" spans="1:20" ht="20.100000000000001" customHeight="1" x14ac:dyDescent="0.2">
      <c r="A6" s="18"/>
      <c r="B6" s="18"/>
      <c r="C6" s="18"/>
      <c r="F6" s="39">
        <f>F3/SQRT(252)</f>
        <v>4.2017050582859091E-3</v>
      </c>
      <c r="G6" s="39">
        <f>G3/SQRT(252)</f>
        <v>4.2017050582859091E-3</v>
      </c>
      <c r="H6" s="27"/>
      <c r="I6" s="47">
        <f t="shared" si="0"/>
        <v>142.48443709370187</v>
      </c>
      <c r="J6" s="26"/>
      <c r="K6" s="25"/>
      <c r="L6" s="18"/>
      <c r="M6" s="18"/>
      <c r="N6" s="18"/>
      <c r="O6" s="18"/>
      <c r="P6" s="18"/>
      <c r="Q6" s="18"/>
    </row>
    <row r="7" spans="1:20" ht="20.100000000000001" customHeight="1" x14ac:dyDescent="0.2">
      <c r="A7" s="18"/>
      <c r="B7" s="18"/>
      <c r="C7" s="18"/>
      <c r="E7" s="18"/>
      <c r="F7" s="61" t="s">
        <v>2</v>
      </c>
      <c r="G7" s="62"/>
      <c r="H7" s="27">
        <v>4</v>
      </c>
      <c r="I7" s="46">
        <f t="shared" si="0"/>
        <v>142.3355496749615</v>
      </c>
      <c r="J7" s="31" t="s">
        <v>14</v>
      </c>
      <c r="K7" s="26" t="s">
        <v>13</v>
      </c>
      <c r="L7" s="18"/>
      <c r="M7" s="19" t="s">
        <v>25</v>
      </c>
      <c r="N7" s="18"/>
      <c r="O7" s="18"/>
      <c r="P7" s="18"/>
      <c r="Q7" s="18"/>
    </row>
    <row r="8" spans="1:20" ht="20.100000000000001" customHeight="1" x14ac:dyDescent="0.2">
      <c r="A8" s="18"/>
      <c r="B8" s="18"/>
      <c r="C8" s="18"/>
      <c r="D8" s="18"/>
      <c r="E8" s="18"/>
      <c r="F8" s="44">
        <f>E3*F6</f>
        <v>0.59554967496144484</v>
      </c>
      <c r="G8" s="44">
        <f>E3*G6</f>
        <v>0.59554967496144484</v>
      </c>
      <c r="H8" s="27">
        <v>3</v>
      </c>
      <c r="I8" s="46">
        <f t="shared" si="0"/>
        <v>142.18666225622113</v>
      </c>
      <c r="J8" s="31" t="s">
        <v>15</v>
      </c>
      <c r="K8" s="26" t="s">
        <v>13</v>
      </c>
      <c r="L8" s="18"/>
      <c r="M8" s="19" t="s">
        <v>24</v>
      </c>
      <c r="N8" s="18"/>
      <c r="O8" s="18"/>
      <c r="P8" s="18"/>
      <c r="Q8" s="18"/>
    </row>
    <row r="9" spans="1:20" ht="20.100000000000001" customHeight="1" x14ac:dyDescent="0.2">
      <c r="A9" s="18"/>
      <c r="B9" s="18"/>
      <c r="C9" s="18"/>
      <c r="E9" s="18"/>
      <c r="F9" s="61" t="s">
        <v>4</v>
      </c>
      <c r="G9" s="62"/>
      <c r="H9" s="27">
        <v>2</v>
      </c>
      <c r="I9" s="46">
        <f t="shared" si="0"/>
        <v>142.03777483748075</v>
      </c>
      <c r="J9" s="31" t="s">
        <v>16</v>
      </c>
      <c r="K9" s="26" t="s">
        <v>13</v>
      </c>
      <c r="L9" s="18"/>
      <c r="M9" s="19" t="s">
        <v>23</v>
      </c>
      <c r="N9" s="18"/>
      <c r="O9" s="18"/>
      <c r="P9" s="18"/>
      <c r="Q9" s="18"/>
      <c r="R9" s="16"/>
    </row>
    <row r="10" spans="1:20" ht="20.100000000000001" customHeight="1" x14ac:dyDescent="0.2">
      <c r="A10" s="18"/>
      <c r="B10" s="18"/>
      <c r="C10" s="18"/>
      <c r="E10" s="18"/>
      <c r="F10" s="49">
        <f>(F8/4)</f>
        <v>0.14888741874036121</v>
      </c>
      <c r="G10" s="49">
        <f>(G8/4)</f>
        <v>0.14888741874036121</v>
      </c>
      <c r="H10" s="27">
        <v>1</v>
      </c>
      <c r="I10" s="45">
        <f>(E3+$G$10)</f>
        <v>141.88888741874038</v>
      </c>
      <c r="J10" s="26"/>
      <c r="K10" s="26"/>
      <c r="L10" s="18"/>
      <c r="M10" s="18"/>
      <c r="N10" s="18"/>
      <c r="O10" s="18"/>
      <c r="P10" s="18"/>
      <c r="Q10" s="18"/>
    </row>
    <row r="11" spans="1:20" ht="20.100000000000001" customHeight="1" x14ac:dyDescent="0.2">
      <c r="A11" s="18"/>
      <c r="B11" s="18"/>
      <c r="C11" s="18"/>
      <c r="E11" s="18"/>
      <c r="F11" s="35"/>
      <c r="G11" s="36"/>
      <c r="H11" s="37"/>
      <c r="I11" s="38"/>
      <c r="J11" s="26"/>
      <c r="K11" s="26"/>
      <c r="L11" s="18"/>
      <c r="M11" s="18"/>
      <c r="N11" s="18"/>
      <c r="O11" s="18"/>
      <c r="P11" s="18"/>
      <c r="Q11" s="18"/>
    </row>
    <row r="12" spans="1:20" ht="20.100000000000001" customHeight="1" x14ac:dyDescent="0.2">
      <c r="A12" s="18"/>
      <c r="B12" s="18"/>
      <c r="C12" s="18"/>
      <c r="D12" s="18"/>
      <c r="E12" s="18"/>
      <c r="H12" s="27">
        <v>1</v>
      </c>
      <c r="I12" s="45">
        <f>(E3-$F$10)</f>
        <v>141.59111258125964</v>
      </c>
      <c r="J12" s="26"/>
      <c r="K12" s="26"/>
      <c r="L12" s="18"/>
      <c r="M12" s="18"/>
      <c r="N12" s="18"/>
      <c r="O12" s="18"/>
      <c r="P12" s="18"/>
      <c r="Q12" s="18"/>
    </row>
    <row r="13" spans="1:20" ht="20.100000000000001" customHeight="1" x14ac:dyDescent="0.2">
      <c r="A13" s="18"/>
      <c r="B13" s="18"/>
      <c r="C13" s="18"/>
      <c r="D13" s="18"/>
      <c r="E13" s="18"/>
      <c r="F13" s="18"/>
      <c r="G13" s="18"/>
      <c r="H13" s="27">
        <v>2</v>
      </c>
      <c r="I13" s="48">
        <f t="shared" ref="I13:I18" si="1">(I12-$F$10)</f>
        <v>141.44222516251926</v>
      </c>
      <c r="J13" s="31" t="s">
        <v>17</v>
      </c>
      <c r="K13" s="26" t="s">
        <v>13</v>
      </c>
      <c r="L13" s="18"/>
      <c r="M13" s="19" t="s">
        <v>26</v>
      </c>
      <c r="N13" s="18"/>
      <c r="O13" s="18"/>
      <c r="P13" s="18"/>
      <c r="Q13" s="18"/>
    </row>
    <row r="14" spans="1:20" ht="20.100000000000001" customHeight="1" x14ac:dyDescent="0.2">
      <c r="A14" s="18"/>
      <c r="B14" s="18"/>
      <c r="C14" s="18"/>
      <c r="D14" s="18"/>
      <c r="E14" s="18"/>
      <c r="H14" s="27">
        <v>3</v>
      </c>
      <c r="I14" s="48">
        <f t="shared" si="1"/>
        <v>141.29333774377889</v>
      </c>
      <c r="J14" s="31" t="s">
        <v>18</v>
      </c>
      <c r="K14" s="26" t="s">
        <v>13</v>
      </c>
      <c r="L14" s="18"/>
      <c r="M14" s="19" t="s">
        <v>27</v>
      </c>
      <c r="N14" s="18"/>
      <c r="O14" s="18"/>
      <c r="P14" s="18"/>
      <c r="Q14" s="18"/>
    </row>
    <row r="15" spans="1:20" ht="20.100000000000001" customHeight="1" x14ac:dyDescent="0.2">
      <c r="A15" s="18"/>
      <c r="B15" s="18"/>
      <c r="C15" s="18"/>
      <c r="D15" s="18"/>
      <c r="E15" s="18"/>
      <c r="F15" s="18"/>
      <c r="G15" s="18"/>
      <c r="H15" s="27">
        <v>4</v>
      </c>
      <c r="I15" s="48">
        <f t="shared" si="1"/>
        <v>141.14445032503852</v>
      </c>
      <c r="J15" s="31" t="s">
        <v>19</v>
      </c>
      <c r="K15" s="26" t="s">
        <v>13</v>
      </c>
      <c r="L15" s="18"/>
      <c r="M15" s="19" t="s">
        <v>28</v>
      </c>
      <c r="N15" s="18"/>
      <c r="O15" s="18"/>
      <c r="P15" s="18"/>
      <c r="Q15" s="18"/>
    </row>
    <row r="16" spans="1:20" ht="20.100000000000001" customHeight="1" x14ac:dyDescent="0.2">
      <c r="A16" s="18"/>
      <c r="B16" s="18"/>
      <c r="C16" s="18"/>
      <c r="D16" s="18"/>
      <c r="E16" s="18"/>
      <c r="H16" s="27"/>
      <c r="I16" s="47">
        <f t="shared" si="1"/>
        <v>140.99556290629815</v>
      </c>
      <c r="J16" s="26"/>
      <c r="K16" s="25"/>
      <c r="L16" s="18"/>
      <c r="M16" s="18"/>
      <c r="N16" s="18"/>
      <c r="O16" s="18"/>
      <c r="P16" s="18"/>
      <c r="Q16" s="18"/>
    </row>
    <row r="17" spans="1:18" ht="20.100000000000001" customHeight="1" x14ac:dyDescent="0.2">
      <c r="A17" s="18"/>
      <c r="B17" s="18"/>
      <c r="C17" s="18"/>
      <c r="D17" s="18"/>
      <c r="E17" s="18"/>
      <c r="F17" s="18"/>
      <c r="G17" s="18"/>
      <c r="H17" s="27"/>
      <c r="I17" s="47">
        <f t="shared" si="1"/>
        <v>140.84667548755777</v>
      </c>
      <c r="J17" s="26"/>
      <c r="K17" s="25"/>
      <c r="L17" s="18"/>
      <c r="M17" s="18"/>
      <c r="N17" s="18"/>
      <c r="O17" s="18"/>
      <c r="P17" s="18"/>
      <c r="Q17" s="18"/>
      <c r="R17" s="16"/>
    </row>
    <row r="18" spans="1:18" ht="20.100000000000001" customHeight="1" x14ac:dyDescent="0.2">
      <c r="A18" s="18"/>
      <c r="B18" s="18"/>
      <c r="C18" s="18"/>
      <c r="D18" s="18"/>
      <c r="E18" s="18"/>
      <c r="F18" s="18"/>
      <c r="G18" s="18"/>
      <c r="H18" s="27" t="s">
        <v>20</v>
      </c>
      <c r="I18" s="48">
        <f t="shared" si="1"/>
        <v>140.6977880688174</v>
      </c>
      <c r="J18" s="26"/>
      <c r="K18" s="25"/>
      <c r="L18" s="18"/>
      <c r="M18" s="18"/>
      <c r="N18" s="18"/>
      <c r="O18" s="18"/>
      <c r="P18" s="18"/>
      <c r="Q18" s="18"/>
      <c r="R18" s="15"/>
    </row>
    <row r="19" spans="1:18" ht="20.100000000000001" customHeight="1" x14ac:dyDescent="0.2">
      <c r="A19" s="18"/>
      <c r="B19" s="18"/>
      <c r="C19" s="18"/>
      <c r="E19" s="18"/>
      <c r="F19" s="18"/>
      <c r="G19" s="18"/>
      <c r="H19" s="18"/>
      <c r="I19" s="18"/>
      <c r="J19" s="26"/>
      <c r="K19" s="26"/>
      <c r="L19" s="26"/>
      <c r="M19" s="26"/>
      <c r="N19" s="18"/>
      <c r="O19" s="18"/>
      <c r="P19" s="18"/>
      <c r="Q19" s="18"/>
    </row>
    <row r="20" spans="1:18" ht="20.100000000000001" customHeight="1" x14ac:dyDescent="0.2">
      <c r="A20" s="18"/>
      <c r="B20" s="18"/>
      <c r="C20" s="18"/>
      <c r="D20" s="18"/>
      <c r="E20" s="18" t="s">
        <v>30</v>
      </c>
      <c r="F20" s="18"/>
      <c r="G20" s="18"/>
      <c r="H20" s="19"/>
      <c r="I20" s="18"/>
      <c r="J20" s="19"/>
      <c r="K20" s="18"/>
      <c r="L20" s="18"/>
      <c r="M20" s="18"/>
      <c r="N20" s="18"/>
      <c r="O20" s="18"/>
      <c r="P20" s="18"/>
      <c r="Q20" s="18"/>
    </row>
    <row r="21" spans="1:18" ht="20.100000000000001" customHeight="1" x14ac:dyDescent="0.2">
      <c r="A21" s="18"/>
      <c r="B21" s="18"/>
      <c r="C21" s="18"/>
      <c r="D21" s="17" t="s">
        <v>3</v>
      </c>
      <c r="E21" s="17" t="s">
        <v>0</v>
      </c>
      <c r="F21" s="17" t="s">
        <v>12</v>
      </c>
      <c r="G21" s="17" t="s">
        <v>11</v>
      </c>
      <c r="H21" s="18"/>
      <c r="I21" s="26"/>
      <c r="J21" s="32"/>
      <c r="K21" s="26"/>
      <c r="L21" s="26"/>
      <c r="M21" s="33"/>
      <c r="N21" s="18"/>
      <c r="O21" s="18"/>
      <c r="P21" s="18"/>
      <c r="Q21" s="18"/>
    </row>
    <row r="22" spans="1:18" ht="20.100000000000001" customHeight="1" x14ac:dyDescent="0.2">
      <c r="A22" s="18"/>
      <c r="B22" s="18"/>
      <c r="C22" s="18"/>
      <c r="D22" s="17" t="s">
        <v>29</v>
      </c>
      <c r="E22" s="17"/>
      <c r="F22" s="17"/>
      <c r="G22" s="17"/>
      <c r="H22" s="18"/>
      <c r="I22" s="26"/>
      <c r="J22" s="32"/>
      <c r="K22" s="26"/>
      <c r="M22" s="26"/>
      <c r="N22" s="18"/>
      <c r="O22" s="18"/>
      <c r="P22" s="18"/>
      <c r="Q22" s="18"/>
    </row>
    <row r="23" spans="1:18" ht="20.100000000000001" customHeight="1" x14ac:dyDescent="0.2">
      <c r="A23" s="18"/>
      <c r="B23" s="18"/>
      <c r="C23" s="18"/>
      <c r="D23" s="63">
        <v>41031</v>
      </c>
      <c r="E23" s="66">
        <v>141.03</v>
      </c>
      <c r="F23" s="65">
        <v>6.6699999999999995E-2</v>
      </c>
      <c r="G23" s="65">
        <v>6.6699999999999995E-2</v>
      </c>
      <c r="H23" s="18"/>
      <c r="J23" s="26"/>
      <c r="K23" s="26"/>
      <c r="L23" s="26"/>
      <c r="M23" s="26"/>
      <c r="N23" s="18"/>
      <c r="O23" s="18"/>
      <c r="P23" s="18"/>
      <c r="Q23" s="18"/>
    </row>
    <row r="24" spans="1:18" ht="20.100000000000001" customHeight="1" x14ac:dyDescent="0.2">
      <c r="A24" s="18"/>
      <c r="B24" s="18"/>
      <c r="C24" s="18"/>
      <c r="D24" s="63"/>
      <c r="E24" s="66"/>
      <c r="F24" s="65"/>
      <c r="G24" s="65"/>
      <c r="H24" s="27" t="s">
        <v>20</v>
      </c>
      <c r="I24" s="46">
        <f t="shared" ref="I24:I29" si="2">(I25+$G$30)</f>
        <v>143.31283076460778</v>
      </c>
      <c r="J24" s="26"/>
      <c r="K24" s="25"/>
      <c r="L24" s="18"/>
      <c r="M24" s="18"/>
      <c r="N24" s="18"/>
      <c r="O24" s="18"/>
      <c r="P24" s="18"/>
      <c r="Q24" s="18"/>
    </row>
    <row r="25" spans="1:18" ht="20.100000000000001" customHeight="1" x14ac:dyDescent="0.2">
      <c r="A25" s="18"/>
      <c r="B25" s="18"/>
      <c r="C25" s="18"/>
      <c r="D25" s="18"/>
      <c r="E25" s="18"/>
      <c r="F25" s="59" t="s">
        <v>31</v>
      </c>
      <c r="G25" s="60"/>
      <c r="H25" s="27"/>
      <c r="I25" s="47">
        <f t="shared" si="2"/>
        <v>142.98671208394953</v>
      </c>
      <c r="J25" s="26"/>
      <c r="K25" s="25"/>
      <c r="L25" s="18"/>
      <c r="M25" s="18"/>
      <c r="N25" s="18"/>
      <c r="O25" s="18"/>
      <c r="P25" s="18"/>
      <c r="Q25" s="18"/>
    </row>
    <row r="26" spans="1:18" ht="20.100000000000001" customHeight="1" x14ac:dyDescent="0.2">
      <c r="A26" s="18"/>
      <c r="B26" s="18"/>
      <c r="C26" s="18"/>
      <c r="F26" s="39">
        <f>F23/SQRT(52)</f>
        <v>9.2496257720556946E-3</v>
      </c>
      <c r="G26" s="39">
        <f>G23/SQRT(52)</f>
        <v>9.2496257720556946E-3</v>
      </c>
      <c r="H26" s="27"/>
      <c r="I26" s="47">
        <f t="shared" si="2"/>
        <v>142.66059340329127</v>
      </c>
      <c r="J26" s="26"/>
      <c r="K26" s="25"/>
      <c r="L26" s="18"/>
      <c r="M26" s="18"/>
      <c r="N26" s="18"/>
      <c r="O26" s="18"/>
      <c r="P26" s="18"/>
      <c r="Q26" s="18"/>
    </row>
    <row r="27" spans="1:18" ht="20.100000000000001" customHeight="1" x14ac:dyDescent="0.2">
      <c r="E27" s="18"/>
      <c r="F27" s="61" t="s">
        <v>32</v>
      </c>
      <c r="G27" s="62"/>
      <c r="H27" s="27">
        <v>4</v>
      </c>
      <c r="I27" s="46">
        <f t="shared" si="2"/>
        <v>142.33447472263302</v>
      </c>
      <c r="J27" s="31" t="s">
        <v>14</v>
      </c>
      <c r="K27" s="26" t="s">
        <v>33</v>
      </c>
      <c r="L27" s="18"/>
      <c r="M27" s="19" t="s">
        <v>25</v>
      </c>
      <c r="N27" s="50" t="s">
        <v>36</v>
      </c>
    </row>
    <row r="28" spans="1:18" ht="20.100000000000001" customHeight="1" x14ac:dyDescent="0.2">
      <c r="D28" s="18"/>
      <c r="E28" s="18"/>
      <c r="F28" s="44">
        <f>E23*F26</f>
        <v>1.3044747226330147</v>
      </c>
      <c r="G28" s="44">
        <f>E23*G26</f>
        <v>1.3044747226330147</v>
      </c>
      <c r="H28" s="27">
        <v>3</v>
      </c>
      <c r="I28" s="46">
        <f t="shared" si="2"/>
        <v>142.00835604197476</v>
      </c>
      <c r="J28" s="31" t="s">
        <v>15</v>
      </c>
      <c r="K28" s="26" t="s">
        <v>33</v>
      </c>
      <c r="L28" s="18"/>
      <c r="M28" s="19" t="s">
        <v>24</v>
      </c>
      <c r="N28" s="50" t="s">
        <v>35</v>
      </c>
    </row>
    <row r="29" spans="1:18" ht="20.100000000000001" customHeight="1" x14ac:dyDescent="0.2">
      <c r="E29" s="18"/>
      <c r="F29" s="61" t="s">
        <v>4</v>
      </c>
      <c r="G29" s="62"/>
      <c r="H29" s="27">
        <v>2</v>
      </c>
      <c r="I29" s="46">
        <f t="shared" si="2"/>
        <v>141.68223736131651</v>
      </c>
      <c r="J29" s="31" t="s">
        <v>16</v>
      </c>
      <c r="K29" s="26" t="s">
        <v>33</v>
      </c>
      <c r="L29" s="18"/>
      <c r="M29" s="19" t="s">
        <v>23</v>
      </c>
      <c r="N29" s="50" t="s">
        <v>34</v>
      </c>
    </row>
    <row r="30" spans="1:18" ht="20.100000000000001" customHeight="1" x14ac:dyDescent="0.2">
      <c r="E30" s="18"/>
      <c r="F30" s="49">
        <f>(F28/4)</f>
        <v>0.32611868065825367</v>
      </c>
      <c r="G30" s="49">
        <f>(G28/4)</f>
        <v>0.32611868065825367</v>
      </c>
      <c r="H30" s="27">
        <v>1</v>
      </c>
      <c r="I30" s="45">
        <f>(E23+$G$30)</f>
        <v>141.35611868065826</v>
      </c>
      <c r="J30" s="26"/>
      <c r="K30" s="26"/>
      <c r="L30" s="18"/>
      <c r="M30" s="18"/>
    </row>
    <row r="31" spans="1:18" ht="20.100000000000001" customHeight="1" x14ac:dyDescent="0.2">
      <c r="E31" s="18"/>
      <c r="F31" s="35"/>
      <c r="G31" s="36"/>
      <c r="H31" s="37"/>
      <c r="I31" s="38"/>
      <c r="J31" s="26"/>
      <c r="K31" s="26"/>
      <c r="L31" s="18"/>
      <c r="M31" s="18"/>
    </row>
    <row r="32" spans="1:18" ht="20.100000000000001" customHeight="1" x14ac:dyDescent="0.2">
      <c r="D32" s="18"/>
      <c r="E32" s="18"/>
      <c r="H32" s="27">
        <v>1</v>
      </c>
      <c r="I32" s="45">
        <f>(E23-$F$30)</f>
        <v>140.70388131934175</v>
      </c>
      <c r="J32" s="26"/>
      <c r="K32" s="26"/>
      <c r="L32" s="18"/>
      <c r="M32" s="18"/>
    </row>
    <row r="33" spans="4:13" ht="20.100000000000001" customHeight="1" x14ac:dyDescent="0.2">
      <c r="D33" s="18"/>
      <c r="E33" s="18"/>
      <c r="F33" s="18"/>
      <c r="G33" s="18"/>
      <c r="H33" s="27">
        <v>2</v>
      </c>
      <c r="I33" s="48">
        <f t="shared" ref="I33:I38" si="3">(I32-$F$30)</f>
        <v>140.37776263868349</v>
      </c>
      <c r="J33" s="31" t="s">
        <v>17</v>
      </c>
      <c r="K33" s="26" t="s">
        <v>33</v>
      </c>
      <c r="L33" s="18"/>
      <c r="M33" s="19" t="s">
        <v>26</v>
      </c>
    </row>
    <row r="34" spans="4:13" ht="20.100000000000001" customHeight="1" x14ac:dyDescent="0.2">
      <c r="D34" s="18"/>
      <c r="E34" s="18"/>
      <c r="H34" s="27">
        <v>3</v>
      </c>
      <c r="I34" s="48">
        <f t="shared" si="3"/>
        <v>140.05164395802524</v>
      </c>
      <c r="J34" s="31" t="s">
        <v>18</v>
      </c>
      <c r="K34" s="26" t="s">
        <v>33</v>
      </c>
      <c r="L34" s="18"/>
      <c r="M34" s="19" t="s">
        <v>27</v>
      </c>
    </row>
    <row r="35" spans="4:13" ht="20.100000000000001" customHeight="1" x14ac:dyDescent="0.2">
      <c r="D35" s="18"/>
      <c r="E35" s="18"/>
      <c r="F35" s="18"/>
      <c r="G35" s="18"/>
      <c r="H35" s="27">
        <v>4</v>
      </c>
      <c r="I35" s="48">
        <f t="shared" si="3"/>
        <v>139.72552527736698</v>
      </c>
      <c r="J35" s="31" t="s">
        <v>19</v>
      </c>
      <c r="K35" s="26" t="s">
        <v>33</v>
      </c>
      <c r="L35" s="18"/>
      <c r="M35" s="19" t="s">
        <v>28</v>
      </c>
    </row>
    <row r="36" spans="4:13" ht="20.100000000000001" customHeight="1" x14ac:dyDescent="0.2">
      <c r="D36" s="18"/>
      <c r="E36" s="18"/>
      <c r="H36" s="27"/>
      <c r="I36" s="47">
        <f t="shared" si="3"/>
        <v>139.39940659670873</v>
      </c>
      <c r="J36" s="26"/>
      <c r="K36" s="25"/>
      <c r="L36" s="18"/>
      <c r="M36" s="18"/>
    </row>
    <row r="37" spans="4:13" ht="20.100000000000001" customHeight="1" x14ac:dyDescent="0.2">
      <c r="D37" s="18"/>
      <c r="E37" s="18"/>
      <c r="F37" s="18"/>
      <c r="G37" s="18"/>
      <c r="H37" s="27"/>
      <c r="I37" s="47">
        <f t="shared" si="3"/>
        <v>139.07328791605048</v>
      </c>
      <c r="J37" s="26"/>
      <c r="K37" s="25"/>
      <c r="L37" s="18"/>
      <c r="M37" s="18"/>
    </row>
    <row r="38" spans="4:13" ht="20.100000000000001" customHeight="1" x14ac:dyDescent="0.2">
      <c r="D38" s="18"/>
      <c r="E38" s="18"/>
      <c r="F38" s="18"/>
      <c r="G38" s="18"/>
      <c r="H38" s="27" t="s">
        <v>20</v>
      </c>
      <c r="I38" s="48">
        <f t="shared" si="3"/>
        <v>138.74716923539222</v>
      </c>
      <c r="J38" s="26"/>
      <c r="K38" s="25"/>
      <c r="L38" s="18"/>
      <c r="M38" s="18"/>
    </row>
    <row r="39" spans="4:13" ht="20.100000000000001" customHeight="1" x14ac:dyDescent="0.2">
      <c r="E39" s="18"/>
      <c r="F39" s="18"/>
      <c r="G39" s="18"/>
      <c r="H39" s="18"/>
      <c r="I39" s="18"/>
      <c r="J39" s="26"/>
      <c r="K39" s="26"/>
      <c r="L39" s="26"/>
      <c r="M39" s="26"/>
    </row>
    <row r="40" spans="4:13" ht="20.100000000000001" customHeight="1" x14ac:dyDescent="0.2">
      <c r="E40" s="18"/>
      <c r="F40" s="18"/>
      <c r="G40" s="18"/>
      <c r="H40" s="18"/>
      <c r="I40" s="18"/>
      <c r="J40" s="26"/>
      <c r="K40" s="26"/>
      <c r="L40" s="26"/>
      <c r="M40" s="26"/>
    </row>
    <row r="41" spans="4:13" ht="20.100000000000001" customHeight="1" x14ac:dyDescent="0.2">
      <c r="E41" s="18"/>
      <c r="F41" s="18"/>
      <c r="G41" s="18"/>
      <c r="H41" s="18"/>
      <c r="I41" s="18"/>
      <c r="J41" s="34"/>
      <c r="K41" s="26"/>
      <c r="L41" s="26"/>
      <c r="M41" s="26"/>
    </row>
    <row r="42" spans="4:13" ht="20.100000000000001" customHeight="1" x14ac:dyDescent="0.2">
      <c r="D42" s="43"/>
      <c r="E42" s="18"/>
      <c r="F42" s="18"/>
      <c r="G42" s="18"/>
      <c r="H42" s="18"/>
      <c r="I42" s="18"/>
      <c r="J42" s="18"/>
      <c r="K42" s="18"/>
      <c r="L42" s="18"/>
      <c r="M42" s="18"/>
    </row>
    <row r="43" spans="4:13" ht="20.100000000000001" customHeight="1" x14ac:dyDescent="0.2">
      <c r="D43" s="43"/>
      <c r="E43" s="18"/>
      <c r="F43" s="18"/>
      <c r="G43" s="18"/>
      <c r="H43" s="18"/>
      <c r="I43" s="18"/>
      <c r="J43" s="18"/>
      <c r="K43" s="18"/>
      <c r="L43" s="18"/>
      <c r="M43" s="18"/>
    </row>
    <row r="44" spans="4:13" ht="20.100000000000001" customHeight="1" x14ac:dyDescent="0.2">
      <c r="D44" s="18"/>
      <c r="E44" s="20"/>
      <c r="F44" s="18"/>
      <c r="G44" s="22"/>
      <c r="H44" s="23"/>
      <c r="I44" s="24"/>
      <c r="J44" s="23"/>
      <c r="K44" s="22"/>
      <c r="L44" s="18"/>
      <c r="M44" s="20"/>
    </row>
    <row r="45" spans="4:13" ht="20.100000000000001" customHeight="1" x14ac:dyDescent="0.2">
      <c r="D45" s="18"/>
      <c r="E45" s="18"/>
      <c r="F45" s="18"/>
      <c r="G45" s="18"/>
      <c r="H45" s="18"/>
      <c r="I45" s="18"/>
      <c r="J45" s="18"/>
      <c r="K45" s="18"/>
      <c r="L45" s="18"/>
      <c r="M45" s="18"/>
    </row>
  </sheetData>
  <mergeCells count="14">
    <mergeCell ref="D3:D4"/>
    <mergeCell ref="E3:E4"/>
    <mergeCell ref="F3:F4"/>
    <mergeCell ref="G3:G4"/>
    <mergeCell ref="D23:D24"/>
    <mergeCell ref="E23:E24"/>
    <mergeCell ref="F23:F24"/>
    <mergeCell ref="G23:G24"/>
    <mergeCell ref="F25:G25"/>
    <mergeCell ref="F27:G27"/>
    <mergeCell ref="F29:G29"/>
    <mergeCell ref="F5:G5"/>
    <mergeCell ref="F7:G7"/>
    <mergeCell ref="F9:G9"/>
  </mergeCells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T32"/>
  <sheetViews>
    <sheetView showGridLines="0" workbookViewId="0">
      <selection sqref="A1:IV65536"/>
    </sheetView>
  </sheetViews>
  <sheetFormatPr defaultRowHeight="20.100000000000001" customHeight="1" x14ac:dyDescent="0.2"/>
  <cols>
    <col min="1" max="1" width="2.28515625" style="1" customWidth="1"/>
    <col min="2" max="3" width="4" style="1" hidden="1" customWidth="1"/>
    <col min="4" max="4" width="10.42578125" style="1" bestFit="1" customWidth="1"/>
    <col min="5" max="5" width="7.28515625" style="1" bestFit="1" customWidth="1"/>
    <col min="6" max="6" width="10.5703125" style="1" customWidth="1"/>
    <col min="7" max="7" width="10.5703125" style="1" bestFit="1" customWidth="1"/>
    <col min="8" max="8" width="6.7109375" style="1" bestFit="1" customWidth="1"/>
    <col min="9" max="9" width="11" style="1" customWidth="1"/>
    <col min="10" max="10" width="7.140625" style="1" bestFit="1" customWidth="1"/>
    <col min="11" max="11" width="7.42578125" style="1" bestFit="1" customWidth="1"/>
    <col min="12" max="12" width="1.5703125" style="1" customWidth="1"/>
    <col min="13" max="13" width="6.28515625" style="1" customWidth="1"/>
    <col min="14" max="14" width="9.140625" style="1"/>
    <col min="15" max="15" width="7.42578125" style="1" customWidth="1"/>
    <col min="16" max="17" width="9.140625" style="1"/>
    <col min="18" max="18" width="10.140625" style="1" bestFit="1" customWidth="1"/>
    <col min="19" max="16384" width="9.140625" style="1"/>
  </cols>
  <sheetData>
    <row r="1" spans="1:20" ht="34.5" customHeight="1" x14ac:dyDescent="0.2">
      <c r="A1" s="18"/>
      <c r="B1" s="18"/>
      <c r="C1" s="18"/>
      <c r="D1" s="17" t="s">
        <v>3</v>
      </c>
      <c r="E1" s="17" t="s">
        <v>0</v>
      </c>
      <c r="F1" s="17" t="s">
        <v>12</v>
      </c>
      <c r="G1" s="17" t="s">
        <v>11</v>
      </c>
      <c r="H1" s="18"/>
      <c r="I1" s="26"/>
      <c r="J1" s="32"/>
      <c r="K1" s="26"/>
      <c r="L1" s="26"/>
      <c r="M1" s="33"/>
      <c r="O1" s="18"/>
      <c r="P1" s="18"/>
      <c r="Q1" s="18"/>
      <c r="T1" s="3"/>
    </row>
    <row r="2" spans="1:20" ht="15" customHeight="1" x14ac:dyDescent="0.2">
      <c r="A2" s="18"/>
      <c r="B2" s="18"/>
      <c r="C2" s="18"/>
      <c r="D2" s="17"/>
      <c r="E2" s="17"/>
      <c r="F2" s="17"/>
      <c r="G2" s="17"/>
      <c r="H2" s="18"/>
      <c r="I2" s="26"/>
      <c r="J2" s="32"/>
      <c r="K2" s="26"/>
      <c r="M2" s="26"/>
      <c r="O2" s="18"/>
      <c r="P2" s="18"/>
      <c r="Q2" s="18"/>
      <c r="T2" s="3"/>
    </row>
    <row r="3" spans="1:20" ht="14.25" customHeight="1" x14ac:dyDescent="0.2">
      <c r="A3" s="18"/>
      <c r="B3" s="18"/>
      <c r="C3" s="18"/>
      <c r="D3" s="63">
        <v>41002</v>
      </c>
      <c r="E3" s="67">
        <v>15725</v>
      </c>
      <c r="F3" s="65">
        <v>0.25700000000000001</v>
      </c>
      <c r="G3" s="65">
        <v>0.183</v>
      </c>
      <c r="H3" s="18"/>
      <c r="J3" s="26"/>
      <c r="K3" s="26"/>
      <c r="L3" s="26"/>
      <c r="M3" s="26"/>
      <c r="O3" s="18"/>
      <c r="P3" s="18"/>
      <c r="Q3" s="18"/>
    </row>
    <row r="4" spans="1:20" ht="20.100000000000001" customHeight="1" x14ac:dyDescent="0.2">
      <c r="A4" s="18"/>
      <c r="B4" s="18"/>
      <c r="C4" s="18"/>
      <c r="D4" s="63"/>
      <c r="E4" s="67"/>
      <c r="F4" s="65"/>
      <c r="G4" s="65"/>
      <c r="H4" s="27" t="s">
        <v>20</v>
      </c>
      <c r="I4" s="28">
        <f t="shared" ref="I4:I9" si="0">CEILING(I5+$G$10,5)</f>
        <v>16040</v>
      </c>
      <c r="J4" s="26"/>
      <c r="K4" s="25"/>
      <c r="L4" s="18"/>
      <c r="M4" s="18"/>
      <c r="N4" s="18"/>
      <c r="O4" s="18"/>
      <c r="P4" s="18"/>
      <c r="Q4" s="18"/>
      <c r="S4" s="2"/>
    </row>
    <row r="5" spans="1:20" ht="20.100000000000001" customHeight="1" x14ac:dyDescent="0.2">
      <c r="A5" s="18"/>
      <c r="B5" s="18"/>
      <c r="C5" s="18"/>
      <c r="D5" s="18"/>
      <c r="E5" s="18"/>
      <c r="F5" s="59" t="s">
        <v>1</v>
      </c>
      <c r="G5" s="60"/>
      <c r="H5" s="27"/>
      <c r="I5" s="42">
        <f t="shared" si="0"/>
        <v>15995</v>
      </c>
      <c r="J5" s="26"/>
      <c r="K5" s="25"/>
      <c r="L5" s="18"/>
      <c r="M5" s="18"/>
      <c r="N5" s="18"/>
      <c r="O5" s="18"/>
      <c r="P5" s="18"/>
      <c r="Q5" s="18"/>
    </row>
    <row r="6" spans="1:20" ht="20.100000000000001" customHeight="1" x14ac:dyDescent="0.2">
      <c r="A6" s="18"/>
      <c r="B6" s="18"/>
      <c r="C6" s="18"/>
      <c r="F6" s="39">
        <f>F3/SQRT(252)</f>
        <v>1.6189478260561899E-2</v>
      </c>
      <c r="G6" s="39">
        <f>G3/SQRT(252)</f>
        <v>1.1527916426781429E-2</v>
      </c>
      <c r="H6" s="27"/>
      <c r="I6" s="42">
        <f t="shared" si="0"/>
        <v>15950</v>
      </c>
      <c r="J6" s="26"/>
      <c r="K6" s="25"/>
      <c r="L6" s="18"/>
      <c r="M6" s="18"/>
      <c r="N6" s="18"/>
      <c r="O6" s="18"/>
      <c r="P6" s="18"/>
      <c r="Q6" s="18"/>
    </row>
    <row r="7" spans="1:20" ht="20.100000000000001" customHeight="1" x14ac:dyDescent="0.2">
      <c r="A7" s="18"/>
      <c r="B7" s="18"/>
      <c r="C7" s="18"/>
      <c r="E7" s="18"/>
      <c r="F7" s="61" t="s">
        <v>2</v>
      </c>
      <c r="G7" s="62"/>
      <c r="H7" s="27">
        <v>4</v>
      </c>
      <c r="I7" s="28">
        <f t="shared" si="0"/>
        <v>15905</v>
      </c>
      <c r="J7" s="31" t="s">
        <v>14</v>
      </c>
      <c r="K7" s="26" t="s">
        <v>13</v>
      </c>
      <c r="L7" s="18"/>
      <c r="M7" s="19" t="s">
        <v>25</v>
      </c>
      <c r="N7" s="18"/>
      <c r="O7" s="18"/>
      <c r="P7" s="18"/>
      <c r="Q7" s="18"/>
    </row>
    <row r="8" spans="1:20" ht="20.100000000000001" customHeight="1" x14ac:dyDescent="0.2">
      <c r="A8" s="18"/>
      <c r="B8" s="18"/>
      <c r="C8" s="18"/>
      <c r="D8" s="18"/>
      <c r="E8" s="18"/>
      <c r="F8" s="40">
        <f>E3*F6</f>
        <v>254.57954564733586</v>
      </c>
      <c r="G8" s="40">
        <f>E3*G6</f>
        <v>181.27648581113797</v>
      </c>
      <c r="H8" s="27">
        <v>3</v>
      </c>
      <c r="I8" s="28">
        <f t="shared" si="0"/>
        <v>15860</v>
      </c>
      <c r="J8" s="31" t="s">
        <v>15</v>
      </c>
      <c r="K8" s="26" t="s">
        <v>13</v>
      </c>
      <c r="L8" s="18"/>
      <c r="M8" s="19" t="s">
        <v>24</v>
      </c>
      <c r="N8" s="18"/>
      <c r="O8" s="18"/>
      <c r="P8" s="18"/>
      <c r="Q8" s="18"/>
    </row>
    <row r="9" spans="1:20" ht="20.100000000000001" customHeight="1" x14ac:dyDescent="0.2">
      <c r="A9" s="18"/>
      <c r="B9" s="18"/>
      <c r="C9" s="18"/>
      <c r="E9" s="18"/>
      <c r="F9" s="61" t="s">
        <v>4</v>
      </c>
      <c r="G9" s="62"/>
      <c r="H9" s="27">
        <v>2</v>
      </c>
      <c r="I9" s="28">
        <f t="shared" si="0"/>
        <v>15815</v>
      </c>
      <c r="J9" s="31" t="s">
        <v>16</v>
      </c>
      <c r="K9" s="26" t="s">
        <v>13</v>
      </c>
      <c r="L9" s="18"/>
      <c r="M9" s="19" t="s">
        <v>23</v>
      </c>
      <c r="N9" s="18"/>
      <c r="O9" s="18"/>
      <c r="P9" s="18"/>
      <c r="Q9" s="18"/>
      <c r="R9" s="16"/>
    </row>
    <row r="10" spans="1:20" ht="20.100000000000001" customHeight="1" x14ac:dyDescent="0.2">
      <c r="A10" s="18"/>
      <c r="B10" s="18"/>
      <c r="C10" s="18"/>
      <c r="E10" s="18"/>
      <c r="F10" s="41">
        <f>ROUNDDOWN(F8/4,0)</f>
        <v>63</v>
      </c>
      <c r="G10" s="41">
        <f>ROUNDDOWN(G8/4,0)</f>
        <v>45</v>
      </c>
      <c r="H10" s="27">
        <v>1</v>
      </c>
      <c r="I10" s="29">
        <f>CEILING(E3+$G$10,5)</f>
        <v>15770</v>
      </c>
      <c r="J10" s="26"/>
      <c r="K10" s="26"/>
      <c r="L10" s="18"/>
      <c r="M10" s="18"/>
      <c r="N10" s="18"/>
      <c r="O10" s="18"/>
      <c r="P10" s="18"/>
      <c r="Q10" s="18"/>
    </row>
    <row r="11" spans="1:20" ht="20.100000000000001" customHeight="1" x14ac:dyDescent="0.2">
      <c r="A11" s="18"/>
      <c r="B11" s="18"/>
      <c r="C11" s="18"/>
      <c r="E11" s="18"/>
      <c r="F11" s="35"/>
      <c r="G11" s="36"/>
      <c r="H11" s="37"/>
      <c r="I11" s="38"/>
      <c r="J11" s="26"/>
      <c r="K11" s="26"/>
      <c r="L11" s="18"/>
      <c r="M11" s="18"/>
      <c r="N11" s="18"/>
      <c r="O11" s="18"/>
      <c r="P11" s="18"/>
      <c r="Q11" s="18"/>
    </row>
    <row r="12" spans="1:20" ht="20.100000000000001" customHeight="1" x14ac:dyDescent="0.2">
      <c r="A12" s="18"/>
      <c r="B12" s="18"/>
      <c r="C12" s="18"/>
      <c r="D12" s="18"/>
      <c r="E12" s="18"/>
      <c r="H12" s="27">
        <v>1</v>
      </c>
      <c r="I12" s="29">
        <f>CEILING(E3-$F$10,5)</f>
        <v>15665</v>
      </c>
      <c r="J12" s="26"/>
      <c r="K12" s="26"/>
      <c r="L12" s="18"/>
      <c r="M12" s="18"/>
      <c r="N12" s="18"/>
      <c r="O12" s="18"/>
      <c r="P12" s="18"/>
      <c r="Q12" s="18"/>
    </row>
    <row r="13" spans="1:20" ht="20.100000000000001" customHeight="1" x14ac:dyDescent="0.2">
      <c r="A13" s="18"/>
      <c r="B13" s="18"/>
      <c r="C13" s="18"/>
      <c r="D13" s="18"/>
      <c r="E13" s="18"/>
      <c r="F13" s="18"/>
      <c r="G13" s="18"/>
      <c r="H13" s="27">
        <v>2</v>
      </c>
      <c r="I13" s="30">
        <f t="shared" ref="I13:I18" si="1">CEILING(I12-$F$10,5)</f>
        <v>15605</v>
      </c>
      <c r="J13" s="31" t="s">
        <v>17</v>
      </c>
      <c r="K13" s="26" t="s">
        <v>13</v>
      </c>
      <c r="L13" s="18"/>
      <c r="M13" s="19" t="s">
        <v>26</v>
      </c>
      <c r="N13" s="18"/>
      <c r="O13" s="18"/>
      <c r="P13" s="18"/>
      <c r="Q13" s="18"/>
    </row>
    <row r="14" spans="1:20" ht="20.100000000000001" customHeight="1" x14ac:dyDescent="0.2">
      <c r="A14" s="18"/>
      <c r="B14" s="18"/>
      <c r="C14" s="18"/>
      <c r="D14" s="18"/>
      <c r="E14" s="18"/>
      <c r="H14" s="27">
        <v>3</v>
      </c>
      <c r="I14" s="30">
        <f t="shared" si="1"/>
        <v>15545</v>
      </c>
      <c r="J14" s="31" t="s">
        <v>18</v>
      </c>
      <c r="K14" s="26" t="s">
        <v>13</v>
      </c>
      <c r="L14" s="18"/>
      <c r="M14" s="19" t="s">
        <v>27</v>
      </c>
      <c r="N14" s="18"/>
      <c r="O14" s="18"/>
      <c r="P14" s="18"/>
      <c r="Q14" s="18"/>
    </row>
    <row r="15" spans="1:20" ht="20.100000000000001" customHeight="1" x14ac:dyDescent="0.2">
      <c r="A15" s="18"/>
      <c r="B15" s="18"/>
      <c r="C15" s="18"/>
      <c r="D15" s="18"/>
      <c r="E15" s="18"/>
      <c r="F15" s="18"/>
      <c r="G15" s="18"/>
      <c r="H15" s="27">
        <v>4</v>
      </c>
      <c r="I15" s="30">
        <f t="shared" si="1"/>
        <v>15485</v>
      </c>
      <c r="J15" s="31" t="s">
        <v>19</v>
      </c>
      <c r="K15" s="26" t="s">
        <v>13</v>
      </c>
      <c r="L15" s="18"/>
      <c r="M15" s="19" t="s">
        <v>28</v>
      </c>
      <c r="N15" s="18"/>
      <c r="O15" s="18"/>
      <c r="P15" s="18"/>
      <c r="Q15" s="18"/>
    </row>
    <row r="16" spans="1:20" ht="20.100000000000001" customHeight="1" x14ac:dyDescent="0.2">
      <c r="A16" s="18"/>
      <c r="B16" s="18"/>
      <c r="C16" s="18"/>
      <c r="D16" s="18"/>
      <c r="E16" s="18"/>
      <c r="H16" s="27"/>
      <c r="I16" s="42">
        <f t="shared" si="1"/>
        <v>15425</v>
      </c>
      <c r="J16" s="26"/>
      <c r="K16" s="25"/>
      <c r="L16" s="18"/>
      <c r="M16" s="18"/>
      <c r="N16" s="18"/>
      <c r="O16" s="18"/>
      <c r="P16" s="18"/>
      <c r="Q16" s="18"/>
    </row>
    <row r="17" spans="1:18" ht="20.100000000000001" customHeight="1" x14ac:dyDescent="0.2">
      <c r="A17" s="18"/>
      <c r="B17" s="18"/>
      <c r="C17" s="18"/>
      <c r="D17" s="18"/>
      <c r="E17" s="18"/>
      <c r="F17" s="18"/>
      <c r="G17" s="18"/>
      <c r="H17" s="27"/>
      <c r="I17" s="42">
        <f t="shared" si="1"/>
        <v>15365</v>
      </c>
      <c r="J17" s="26"/>
      <c r="K17" s="25"/>
      <c r="L17" s="18"/>
      <c r="M17" s="18"/>
      <c r="N17" s="18"/>
      <c r="O17" s="18"/>
      <c r="P17" s="18"/>
      <c r="Q17" s="18"/>
      <c r="R17" s="16"/>
    </row>
    <row r="18" spans="1:18" ht="20.100000000000001" customHeight="1" x14ac:dyDescent="0.2">
      <c r="A18" s="18"/>
      <c r="B18" s="18"/>
      <c r="C18" s="18"/>
      <c r="D18" s="18"/>
      <c r="E18" s="18"/>
      <c r="F18" s="18"/>
      <c r="G18" s="18"/>
      <c r="H18" s="27" t="s">
        <v>20</v>
      </c>
      <c r="I18" s="30">
        <f t="shared" si="1"/>
        <v>15305</v>
      </c>
      <c r="J18" s="26"/>
      <c r="K18" s="25"/>
      <c r="L18" s="18"/>
      <c r="M18" s="18"/>
      <c r="N18" s="18"/>
      <c r="O18" s="18"/>
      <c r="P18" s="18"/>
      <c r="Q18" s="18"/>
      <c r="R18" s="15"/>
    </row>
    <row r="19" spans="1:18" ht="20.100000000000001" customHeight="1" x14ac:dyDescent="0.2">
      <c r="A19" s="18"/>
      <c r="B19" s="18"/>
      <c r="C19" s="18"/>
      <c r="E19" s="18"/>
      <c r="F19" s="18"/>
      <c r="G19" s="18"/>
      <c r="H19" s="18"/>
      <c r="I19" s="18"/>
      <c r="J19" s="26"/>
      <c r="K19" s="26"/>
      <c r="L19" s="26"/>
      <c r="M19" s="26"/>
      <c r="N19" s="18"/>
      <c r="O19" s="18"/>
      <c r="P19" s="18"/>
      <c r="Q19" s="18"/>
    </row>
    <row r="20" spans="1:18" ht="20.100000000000001" customHeight="1" x14ac:dyDescent="0.2">
      <c r="A20" s="18"/>
      <c r="B20" s="18"/>
      <c r="C20" s="18"/>
      <c r="E20" s="18"/>
      <c r="F20" s="18"/>
      <c r="G20" s="18"/>
      <c r="H20" s="18"/>
      <c r="I20" s="18"/>
      <c r="J20" s="26"/>
      <c r="K20" s="26"/>
      <c r="L20" s="26"/>
      <c r="M20" s="26"/>
      <c r="N20" s="18"/>
      <c r="O20" s="18"/>
      <c r="P20" s="18"/>
      <c r="Q20" s="18"/>
    </row>
    <row r="21" spans="1:18" ht="20.100000000000001" customHeight="1" x14ac:dyDescent="0.2">
      <c r="A21" s="18"/>
      <c r="B21" s="18"/>
      <c r="C21" s="18"/>
      <c r="E21" s="18"/>
      <c r="F21" s="18"/>
      <c r="G21" s="18"/>
      <c r="H21" s="18"/>
      <c r="I21" s="18"/>
      <c r="J21" s="34"/>
      <c r="K21" s="26"/>
      <c r="L21" s="26"/>
      <c r="M21" s="26"/>
      <c r="N21" s="18"/>
      <c r="O21" s="18"/>
      <c r="P21" s="18"/>
      <c r="Q21" s="18"/>
    </row>
    <row r="22" spans="1:18" ht="20.100000000000001" customHeight="1" x14ac:dyDescent="0.2">
      <c r="A22" s="18"/>
      <c r="B22" s="18"/>
      <c r="C22" s="18"/>
      <c r="D22" s="43" t="s">
        <v>21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21"/>
      <c r="Q22" s="18"/>
    </row>
    <row r="23" spans="1:18" ht="20.100000000000001" customHeight="1" x14ac:dyDescent="0.2">
      <c r="A23" s="18"/>
      <c r="B23" s="18"/>
      <c r="C23" s="18"/>
      <c r="D23" s="43" t="s">
        <v>22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8" ht="20.100000000000001" customHeight="1" x14ac:dyDescent="0.2">
      <c r="A24" s="18"/>
      <c r="B24" s="18"/>
      <c r="C24" s="18"/>
      <c r="D24" s="18"/>
      <c r="E24" s="20"/>
      <c r="F24" s="18"/>
      <c r="G24" s="22"/>
      <c r="H24" s="23"/>
      <c r="I24" s="24"/>
      <c r="J24" s="23"/>
      <c r="K24" s="22"/>
      <c r="L24" s="18"/>
      <c r="M24" s="20"/>
      <c r="N24" s="18"/>
      <c r="O24" s="18"/>
      <c r="P24" s="18"/>
      <c r="Q24" s="18"/>
    </row>
    <row r="25" spans="1:18" ht="20.100000000000001" customHeight="1" x14ac:dyDescent="0.2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8" ht="20.100000000000001" customHeight="1" x14ac:dyDescent="0.2">
      <c r="A26" s="18"/>
      <c r="B26" s="18"/>
      <c r="C26" s="18"/>
      <c r="D26" s="18"/>
      <c r="E26" s="18"/>
      <c r="F26" s="18"/>
      <c r="G26" s="18"/>
      <c r="H26" s="19"/>
      <c r="I26" s="18"/>
      <c r="J26" s="19"/>
      <c r="K26" s="18"/>
      <c r="L26" s="18"/>
      <c r="M26" s="18"/>
      <c r="N26" s="18"/>
      <c r="O26" s="18"/>
      <c r="P26" s="18"/>
      <c r="Q26" s="18"/>
    </row>
    <row r="27" spans="1:18" ht="20.100000000000001" customHeight="1" x14ac:dyDescent="0.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18" ht="20.100000000000001" customHeight="1" x14ac:dyDescent="0.2">
      <c r="A28" s="18"/>
      <c r="B28" s="18"/>
      <c r="C28" s="18"/>
      <c r="D28" s="18"/>
      <c r="E28" s="18"/>
      <c r="F28" s="18"/>
      <c r="G28" s="18"/>
      <c r="H28" s="19"/>
      <c r="I28" s="18"/>
      <c r="J28" s="19"/>
      <c r="K28" s="18"/>
      <c r="L28" s="18"/>
      <c r="M28" s="18"/>
      <c r="N28" s="18"/>
      <c r="O28" s="18"/>
      <c r="P28" s="18"/>
      <c r="Q28" s="18"/>
    </row>
    <row r="29" spans="1:18" ht="20.100000000000001" customHeight="1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8" ht="20.100000000000001" customHeight="1" x14ac:dyDescent="0.2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8" ht="20.100000000000001" customHeight="1" x14ac:dyDescent="0.2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1:18" ht="20.100000000000001" customHeight="1" x14ac:dyDescent="0.2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</sheetData>
  <mergeCells count="7">
    <mergeCell ref="F5:G5"/>
    <mergeCell ref="F7:G7"/>
    <mergeCell ref="F9:G9"/>
    <mergeCell ref="D3:D4"/>
    <mergeCell ref="E3:E4"/>
    <mergeCell ref="G3:G4"/>
    <mergeCell ref="F3:F4"/>
  </mergeCells>
  <phoneticPr fontId="2" type="noConversion"/>
  <pageMargins left="0.75" right="0.75" top="1" bottom="1" header="0.5" footer="0.5"/>
  <pageSetup paperSize="9" orientation="portrait" verticalDpi="0" r:id="rId1"/>
  <headerFooter alignWithMargins="0"/>
  <ignoredErrors>
    <ignoredError sqref="J7:J9 J13:J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T45"/>
  <sheetViews>
    <sheetView topLeftCell="A16" workbookViewId="0">
      <selection activeCell="P24" sqref="P24"/>
    </sheetView>
  </sheetViews>
  <sheetFormatPr defaultRowHeight="20.100000000000001" customHeight="1" x14ac:dyDescent="0.2"/>
  <cols>
    <col min="1" max="1" width="0.85546875" style="1" customWidth="1"/>
    <col min="2" max="3" width="4" style="1" hidden="1" customWidth="1"/>
    <col min="4" max="4" width="8.42578125" style="1" bestFit="1" customWidth="1"/>
    <col min="5" max="5" width="10.140625" style="1" bestFit="1" customWidth="1"/>
    <col min="6" max="6" width="10.5703125" style="1" customWidth="1"/>
    <col min="7" max="7" width="10.5703125" style="1" bestFit="1" customWidth="1"/>
    <col min="8" max="8" width="6.28515625" style="1" bestFit="1" customWidth="1"/>
    <col min="9" max="9" width="9.85546875" style="1" bestFit="1" customWidth="1"/>
    <col min="10" max="10" width="3.28515625" style="1" bestFit="1" customWidth="1"/>
    <col min="11" max="11" width="7.42578125" style="1" bestFit="1" customWidth="1"/>
    <col min="12" max="12" width="1.5703125" style="1" customWidth="1"/>
    <col min="13" max="13" width="6.28515625" style="1" customWidth="1"/>
    <col min="14" max="14" width="9.140625" style="1"/>
    <col min="15" max="15" width="7.42578125" style="1" customWidth="1"/>
    <col min="16" max="17" width="9.140625" style="1"/>
    <col min="18" max="18" width="10.140625" style="1" bestFit="1" customWidth="1"/>
    <col min="19" max="16384" width="9.140625" style="1"/>
  </cols>
  <sheetData>
    <row r="1" spans="1:20" ht="33.75" x14ac:dyDescent="0.2">
      <c r="A1" s="18"/>
      <c r="B1" s="18"/>
      <c r="C1" s="18"/>
      <c r="D1" s="17" t="s">
        <v>3</v>
      </c>
      <c r="E1" s="17" t="s">
        <v>0</v>
      </c>
      <c r="F1" s="17" t="s">
        <v>12</v>
      </c>
      <c r="G1" s="17" t="s">
        <v>11</v>
      </c>
      <c r="H1" s="18"/>
      <c r="I1" s="26"/>
      <c r="J1" s="32"/>
      <c r="K1" s="26"/>
      <c r="L1" s="26"/>
      <c r="M1" s="33"/>
      <c r="O1" s="18"/>
      <c r="P1" s="18"/>
      <c r="Q1" s="18"/>
      <c r="T1" s="3"/>
    </row>
    <row r="2" spans="1:20" ht="15.75" x14ac:dyDescent="0.2">
      <c r="A2" s="18"/>
      <c r="B2" s="18"/>
      <c r="C2" s="18"/>
      <c r="D2" s="17" t="s">
        <v>29</v>
      </c>
      <c r="E2" s="17"/>
      <c r="F2" s="17"/>
      <c r="G2" s="17"/>
      <c r="H2" s="18"/>
      <c r="I2" s="26"/>
      <c r="J2" s="32"/>
      <c r="K2" s="26"/>
      <c r="M2" s="26"/>
      <c r="O2" s="18"/>
      <c r="P2" s="18"/>
      <c r="Q2" s="18"/>
      <c r="T2" s="3"/>
    </row>
    <row r="3" spans="1:20" ht="14.25" customHeight="1" x14ac:dyDescent="0.2">
      <c r="A3" s="18"/>
      <c r="B3" s="18"/>
      <c r="C3" s="18"/>
      <c r="D3" s="63">
        <v>41031</v>
      </c>
      <c r="E3" s="64">
        <v>110.595</v>
      </c>
      <c r="F3" s="65">
        <v>9.5999999999999992E-3</v>
      </c>
      <c r="G3" s="65">
        <v>9.5999999999999992E-3</v>
      </c>
      <c r="H3" s="18"/>
      <c r="J3" s="26"/>
      <c r="K3" s="26"/>
      <c r="L3" s="26"/>
      <c r="M3" s="26"/>
      <c r="O3" s="18"/>
      <c r="P3" s="18"/>
      <c r="Q3" s="18"/>
    </row>
    <row r="4" spans="1:20" ht="20.100000000000001" customHeight="1" x14ac:dyDescent="0.2">
      <c r="A4" s="18"/>
      <c r="B4" s="18"/>
      <c r="C4" s="18"/>
      <c r="D4" s="63"/>
      <c r="E4" s="64"/>
      <c r="F4" s="65"/>
      <c r="G4" s="65"/>
      <c r="H4" s="27" t="s">
        <v>20</v>
      </c>
      <c r="I4" s="46">
        <f t="shared" ref="I4:I9" si="0">(I5+$G$10)</f>
        <v>110.71204274649891</v>
      </c>
      <c r="J4" s="26"/>
      <c r="K4" s="25"/>
      <c r="L4" s="18"/>
      <c r="M4" s="18"/>
      <c r="N4" s="18"/>
      <c r="O4" s="18"/>
      <c r="P4" s="18"/>
      <c r="Q4" s="18"/>
      <c r="S4" s="2"/>
    </row>
    <row r="5" spans="1:20" ht="20.100000000000001" customHeight="1" x14ac:dyDescent="0.2">
      <c r="A5" s="18"/>
      <c r="B5" s="18"/>
      <c r="C5" s="18"/>
      <c r="D5" s="18"/>
      <c r="E5" s="18"/>
      <c r="F5" s="59" t="s">
        <v>1</v>
      </c>
      <c r="G5" s="60"/>
      <c r="H5" s="27"/>
      <c r="I5" s="47">
        <f t="shared" si="0"/>
        <v>110.69532235414192</v>
      </c>
      <c r="J5" s="26"/>
      <c r="K5" s="25"/>
      <c r="L5" s="18"/>
      <c r="M5" s="18"/>
      <c r="N5" s="18"/>
      <c r="O5" s="18"/>
      <c r="P5" s="18"/>
      <c r="Q5" s="18"/>
    </row>
    <row r="6" spans="1:20" ht="20.100000000000001" customHeight="1" x14ac:dyDescent="0.2">
      <c r="A6" s="18"/>
      <c r="B6" s="18"/>
      <c r="C6" s="18"/>
      <c r="F6" s="39">
        <f>F3/SQRT(252)</f>
        <v>6.0474315681476347E-4</v>
      </c>
      <c r="G6" s="39">
        <f>G3/SQRT(252)</f>
        <v>6.0474315681476347E-4</v>
      </c>
      <c r="H6" s="27"/>
      <c r="I6" s="47">
        <f t="shared" si="0"/>
        <v>110.67860196178493</v>
      </c>
      <c r="J6" s="26"/>
      <c r="K6" s="25"/>
      <c r="L6" s="18"/>
      <c r="M6" s="18"/>
      <c r="N6" s="18"/>
      <c r="O6" s="18"/>
      <c r="P6" s="18"/>
      <c r="Q6" s="18"/>
    </row>
    <row r="7" spans="1:20" ht="20.100000000000001" customHeight="1" x14ac:dyDescent="0.2">
      <c r="A7" s="18"/>
      <c r="B7" s="18"/>
      <c r="C7" s="18"/>
      <c r="E7" s="18"/>
      <c r="F7" s="61" t="s">
        <v>2</v>
      </c>
      <c r="G7" s="62"/>
      <c r="H7" s="27">
        <v>4</v>
      </c>
      <c r="I7" s="46">
        <f t="shared" si="0"/>
        <v>110.66188156942795</v>
      </c>
      <c r="J7" s="31" t="s">
        <v>14</v>
      </c>
      <c r="K7" s="26" t="s">
        <v>13</v>
      </c>
      <c r="L7" s="18"/>
      <c r="M7" s="19" t="s">
        <v>25</v>
      </c>
      <c r="N7" s="18"/>
      <c r="O7" s="18"/>
      <c r="P7" s="18"/>
      <c r="Q7" s="18"/>
    </row>
    <row r="8" spans="1:20" ht="20.100000000000001" customHeight="1" x14ac:dyDescent="0.2">
      <c r="A8" s="18"/>
      <c r="B8" s="18"/>
      <c r="C8" s="18"/>
      <c r="D8" s="18"/>
      <c r="E8" s="18"/>
      <c r="F8" s="44">
        <f>E3*F6</f>
        <v>6.6881569427928764E-2</v>
      </c>
      <c r="G8" s="44">
        <f>E3*G6</f>
        <v>6.6881569427928764E-2</v>
      </c>
      <c r="H8" s="27">
        <v>3</v>
      </c>
      <c r="I8" s="46">
        <f t="shared" si="0"/>
        <v>110.64516117707096</v>
      </c>
      <c r="J8" s="31" t="s">
        <v>15</v>
      </c>
      <c r="K8" s="26" t="s">
        <v>13</v>
      </c>
      <c r="L8" s="18"/>
      <c r="M8" s="19" t="s">
        <v>24</v>
      </c>
      <c r="N8" s="18"/>
      <c r="O8" s="18"/>
      <c r="P8" s="18"/>
      <c r="Q8" s="18"/>
    </row>
    <row r="9" spans="1:20" ht="20.100000000000001" customHeight="1" x14ac:dyDescent="0.2">
      <c r="A9" s="18"/>
      <c r="B9" s="18"/>
      <c r="C9" s="18"/>
      <c r="E9" s="18"/>
      <c r="F9" s="61" t="s">
        <v>4</v>
      </c>
      <c r="G9" s="62"/>
      <c r="H9" s="27">
        <v>2</v>
      </c>
      <c r="I9" s="46">
        <f t="shared" si="0"/>
        <v>110.62844078471397</v>
      </c>
      <c r="J9" s="31" t="s">
        <v>16</v>
      </c>
      <c r="K9" s="26" t="s">
        <v>13</v>
      </c>
      <c r="L9" s="18"/>
      <c r="M9" s="19" t="s">
        <v>23</v>
      </c>
      <c r="N9" s="18"/>
      <c r="O9" s="18"/>
      <c r="P9" s="18"/>
      <c r="Q9" s="18"/>
      <c r="R9" s="16"/>
    </row>
    <row r="10" spans="1:20" ht="20.100000000000001" customHeight="1" x14ac:dyDescent="0.2">
      <c r="A10" s="18"/>
      <c r="B10" s="18"/>
      <c r="C10" s="18"/>
      <c r="E10" s="18"/>
      <c r="F10" s="49">
        <f>(F8/4)</f>
        <v>1.6720392356982191E-2</v>
      </c>
      <c r="G10" s="49">
        <f>(G8/4)</f>
        <v>1.6720392356982191E-2</v>
      </c>
      <c r="H10" s="27">
        <v>1</v>
      </c>
      <c r="I10" s="45">
        <f>(E3+$G$10)</f>
        <v>110.61172039235699</v>
      </c>
      <c r="J10" s="26"/>
      <c r="K10" s="26"/>
      <c r="L10" s="18"/>
      <c r="M10" s="18"/>
      <c r="N10" s="18"/>
      <c r="O10" s="18"/>
      <c r="P10" s="18"/>
      <c r="Q10" s="18"/>
    </row>
    <row r="11" spans="1:20" ht="20.100000000000001" customHeight="1" x14ac:dyDescent="0.2">
      <c r="A11" s="18"/>
      <c r="B11" s="18"/>
      <c r="C11" s="18"/>
      <c r="E11" s="18"/>
      <c r="F11" s="35"/>
      <c r="G11" s="36"/>
      <c r="H11" s="37"/>
      <c r="I11" s="38"/>
      <c r="J11" s="26"/>
      <c r="K11" s="26"/>
      <c r="L11" s="18"/>
      <c r="M11" s="18"/>
      <c r="N11" s="18"/>
      <c r="O11" s="18"/>
      <c r="P11" s="18"/>
      <c r="Q11" s="18"/>
    </row>
    <row r="12" spans="1:20" ht="20.100000000000001" customHeight="1" x14ac:dyDescent="0.2">
      <c r="A12" s="18"/>
      <c r="B12" s="18"/>
      <c r="C12" s="18"/>
      <c r="D12" s="18"/>
      <c r="E12" s="18"/>
      <c r="H12" s="27">
        <v>1</v>
      </c>
      <c r="I12" s="45">
        <f>(E3-$F$10)</f>
        <v>110.57827960764301</v>
      </c>
      <c r="J12" s="26"/>
      <c r="K12" s="26"/>
      <c r="L12" s="18"/>
      <c r="M12" s="18"/>
      <c r="N12" s="18"/>
      <c r="O12" s="18"/>
      <c r="P12" s="18"/>
      <c r="Q12" s="18"/>
    </row>
    <row r="13" spans="1:20" ht="20.100000000000001" customHeight="1" x14ac:dyDescent="0.2">
      <c r="A13" s="18"/>
      <c r="B13" s="18"/>
      <c r="C13" s="18"/>
      <c r="D13" s="18"/>
      <c r="E13" s="18"/>
      <c r="F13" s="18"/>
      <c r="G13" s="18"/>
      <c r="H13" s="27">
        <v>2</v>
      </c>
      <c r="I13" s="48">
        <f t="shared" ref="I13:I18" si="1">(I12-$F$10)</f>
        <v>110.56155921528602</v>
      </c>
      <c r="J13" s="31" t="s">
        <v>17</v>
      </c>
      <c r="K13" s="26" t="s">
        <v>13</v>
      </c>
      <c r="L13" s="18"/>
      <c r="M13" s="19" t="s">
        <v>26</v>
      </c>
      <c r="N13" s="18"/>
      <c r="O13" s="18"/>
      <c r="P13" s="18"/>
      <c r="Q13" s="18"/>
    </row>
    <row r="14" spans="1:20" ht="20.100000000000001" customHeight="1" x14ac:dyDescent="0.2">
      <c r="A14" s="18"/>
      <c r="B14" s="18"/>
      <c r="C14" s="18"/>
      <c r="D14" s="18"/>
      <c r="E14" s="18"/>
      <c r="H14" s="27">
        <v>3</v>
      </c>
      <c r="I14" s="48">
        <f t="shared" si="1"/>
        <v>110.54483882292904</v>
      </c>
      <c r="J14" s="31" t="s">
        <v>18</v>
      </c>
      <c r="K14" s="26" t="s">
        <v>13</v>
      </c>
      <c r="L14" s="18"/>
      <c r="M14" s="19" t="s">
        <v>27</v>
      </c>
      <c r="N14" s="18"/>
      <c r="O14" s="18"/>
      <c r="P14" s="18"/>
      <c r="Q14" s="18"/>
    </row>
    <row r="15" spans="1:20" ht="20.100000000000001" customHeight="1" x14ac:dyDescent="0.2">
      <c r="A15" s="18"/>
      <c r="B15" s="18"/>
      <c r="C15" s="18"/>
      <c r="D15" s="18"/>
      <c r="E15" s="18"/>
      <c r="F15" s="18"/>
      <c r="G15" s="18"/>
      <c r="H15" s="27">
        <v>4</v>
      </c>
      <c r="I15" s="48">
        <f t="shared" si="1"/>
        <v>110.52811843057205</v>
      </c>
      <c r="J15" s="31" t="s">
        <v>19</v>
      </c>
      <c r="K15" s="26" t="s">
        <v>13</v>
      </c>
      <c r="L15" s="18"/>
      <c r="M15" s="19" t="s">
        <v>28</v>
      </c>
      <c r="N15" s="18"/>
      <c r="O15" s="18"/>
      <c r="P15" s="18"/>
      <c r="Q15" s="18"/>
    </row>
    <row r="16" spans="1:20" ht="20.100000000000001" customHeight="1" x14ac:dyDescent="0.2">
      <c r="A16" s="18"/>
      <c r="B16" s="18"/>
      <c r="C16" s="18"/>
      <c r="D16" s="18"/>
      <c r="E16" s="18"/>
      <c r="H16" s="27"/>
      <c r="I16" s="47">
        <f t="shared" si="1"/>
        <v>110.51139803821506</v>
      </c>
      <c r="J16" s="26"/>
      <c r="K16" s="25"/>
      <c r="L16" s="18"/>
      <c r="M16" s="18"/>
      <c r="N16" s="18"/>
      <c r="O16" s="18"/>
      <c r="P16" s="18"/>
      <c r="Q16" s="18"/>
    </row>
    <row r="17" spans="1:18" ht="20.100000000000001" customHeight="1" x14ac:dyDescent="0.2">
      <c r="A17" s="18"/>
      <c r="B17" s="18"/>
      <c r="C17" s="18"/>
      <c r="D17" s="18"/>
      <c r="E17" s="18"/>
      <c r="F17" s="18"/>
      <c r="G17" s="18"/>
      <c r="H17" s="27"/>
      <c r="I17" s="47">
        <f t="shared" si="1"/>
        <v>110.49467764585808</v>
      </c>
      <c r="J17" s="26"/>
      <c r="K17" s="25"/>
      <c r="L17" s="18"/>
      <c r="M17" s="18"/>
      <c r="N17" s="18"/>
      <c r="O17" s="18"/>
      <c r="P17" s="18"/>
      <c r="Q17" s="18"/>
      <c r="R17" s="16"/>
    </row>
    <row r="18" spans="1:18" ht="20.100000000000001" customHeight="1" x14ac:dyDescent="0.2">
      <c r="A18" s="18"/>
      <c r="B18" s="18"/>
      <c r="C18" s="18"/>
      <c r="D18" s="18"/>
      <c r="E18" s="18"/>
      <c r="F18" s="18"/>
      <c r="G18" s="18"/>
      <c r="H18" s="27" t="s">
        <v>20</v>
      </c>
      <c r="I18" s="48">
        <f t="shared" si="1"/>
        <v>110.47795725350109</v>
      </c>
      <c r="J18" s="26"/>
      <c r="K18" s="25"/>
      <c r="L18" s="18"/>
      <c r="M18" s="18"/>
      <c r="N18" s="18"/>
      <c r="O18" s="18"/>
      <c r="P18" s="18"/>
      <c r="Q18" s="18"/>
      <c r="R18" s="15"/>
    </row>
    <row r="19" spans="1:18" ht="20.100000000000001" customHeight="1" x14ac:dyDescent="0.2">
      <c r="A19" s="18"/>
      <c r="B19" s="18"/>
      <c r="C19" s="18"/>
      <c r="E19" s="18"/>
      <c r="F19" s="18"/>
      <c r="G19" s="18"/>
      <c r="H19" s="18"/>
      <c r="I19" s="18"/>
      <c r="J19" s="26"/>
      <c r="K19" s="26"/>
      <c r="L19" s="26"/>
      <c r="M19" s="26"/>
      <c r="N19" s="18"/>
      <c r="O19" s="18"/>
      <c r="P19" s="18"/>
      <c r="Q19" s="18"/>
    </row>
    <row r="20" spans="1:18" ht="20.100000000000001" customHeight="1" x14ac:dyDescent="0.2">
      <c r="A20" s="18"/>
      <c r="B20" s="18"/>
      <c r="C20" s="18"/>
      <c r="D20" s="18"/>
      <c r="E20" s="18" t="s">
        <v>30</v>
      </c>
      <c r="F20" s="18"/>
      <c r="G20" s="18"/>
      <c r="H20" s="19"/>
      <c r="I20" s="18"/>
      <c r="J20" s="19"/>
      <c r="K20" s="18"/>
      <c r="L20" s="18"/>
      <c r="M20" s="18"/>
      <c r="N20" s="18"/>
      <c r="O20" s="18"/>
      <c r="P20" s="18"/>
      <c r="Q20" s="18"/>
    </row>
    <row r="21" spans="1:18" ht="20.100000000000001" customHeight="1" x14ac:dyDescent="0.2">
      <c r="A21" s="18"/>
      <c r="B21" s="18"/>
      <c r="C21" s="18"/>
      <c r="D21" s="17" t="s">
        <v>3</v>
      </c>
      <c r="E21" s="17" t="s">
        <v>0</v>
      </c>
      <c r="F21" s="17" t="s">
        <v>12</v>
      </c>
      <c r="G21" s="17" t="s">
        <v>11</v>
      </c>
      <c r="H21" s="18"/>
      <c r="I21" s="26"/>
      <c r="J21" s="32"/>
      <c r="K21" s="26"/>
      <c r="L21" s="26"/>
      <c r="M21" s="33"/>
      <c r="N21" s="18"/>
      <c r="O21" s="18"/>
      <c r="P21" s="18"/>
      <c r="Q21" s="18"/>
    </row>
    <row r="22" spans="1:18" ht="20.100000000000001" customHeight="1" x14ac:dyDescent="0.2">
      <c r="A22" s="18"/>
      <c r="B22" s="18"/>
      <c r="C22" s="18"/>
      <c r="D22" s="17" t="s">
        <v>29</v>
      </c>
      <c r="E22" s="17"/>
      <c r="F22" s="17"/>
      <c r="G22" s="17"/>
      <c r="H22" s="18"/>
      <c r="I22" s="26"/>
      <c r="J22" s="32"/>
      <c r="K22" s="26"/>
      <c r="M22" s="26"/>
      <c r="N22" s="18"/>
      <c r="O22" s="18"/>
      <c r="P22" s="18"/>
      <c r="Q22" s="18"/>
    </row>
    <row r="23" spans="1:18" ht="20.100000000000001" customHeight="1" x14ac:dyDescent="0.2">
      <c r="A23" s="18"/>
      <c r="B23" s="18"/>
      <c r="C23" s="18"/>
      <c r="D23" s="63">
        <v>41033</v>
      </c>
      <c r="E23" s="66">
        <v>110.5</v>
      </c>
      <c r="F23" s="65">
        <v>9.5999999999999992E-3</v>
      </c>
      <c r="G23" s="65">
        <v>9.5999999999999992E-3</v>
      </c>
      <c r="H23" s="18"/>
      <c r="J23" s="26"/>
      <c r="K23" s="26"/>
      <c r="L23" s="26"/>
      <c r="M23" s="26"/>
      <c r="N23" s="18"/>
      <c r="O23" s="18"/>
      <c r="P23" s="18"/>
      <c r="Q23" s="18"/>
    </row>
    <row r="24" spans="1:18" ht="20.100000000000001" customHeight="1" x14ac:dyDescent="0.2">
      <c r="A24" s="18"/>
      <c r="B24" s="18"/>
      <c r="C24" s="18"/>
      <c r="D24" s="63"/>
      <c r="E24" s="66"/>
      <c r="F24" s="65"/>
      <c r="G24" s="65"/>
      <c r="H24" s="51"/>
      <c r="I24" s="52"/>
      <c r="J24" s="26"/>
      <c r="K24" s="25"/>
      <c r="L24" s="18"/>
      <c r="M24" s="18"/>
      <c r="N24" s="18"/>
      <c r="O24" s="18"/>
      <c r="P24" s="18"/>
      <c r="Q24" s="18"/>
    </row>
    <row r="25" spans="1:18" ht="20.100000000000001" customHeight="1" x14ac:dyDescent="0.2">
      <c r="A25" s="18"/>
      <c r="B25" s="18"/>
      <c r="C25" s="18"/>
      <c r="D25" s="18"/>
      <c r="E25" s="18"/>
      <c r="F25" s="59" t="s">
        <v>31</v>
      </c>
      <c r="G25" s="60"/>
      <c r="H25" s="51"/>
      <c r="I25" s="53"/>
      <c r="J25" s="26"/>
      <c r="K25" s="25"/>
      <c r="L25" s="18"/>
      <c r="M25" s="18"/>
      <c r="N25" s="18"/>
      <c r="O25" s="18"/>
      <c r="P25" s="18"/>
      <c r="Q25" s="18"/>
    </row>
    <row r="26" spans="1:18" ht="20.100000000000001" customHeight="1" x14ac:dyDescent="0.2">
      <c r="A26" s="18"/>
      <c r="B26" s="18"/>
      <c r="C26" s="18"/>
      <c r="F26" s="39">
        <f>F23/SQRT(52)</f>
        <v>1.3312804709405498E-3</v>
      </c>
      <c r="G26" s="39">
        <f>G23/SQRT(52)</f>
        <v>1.3312804709405498E-3</v>
      </c>
      <c r="H26" s="51"/>
      <c r="I26" s="53"/>
      <c r="J26" s="26"/>
      <c r="K26" s="25"/>
      <c r="L26" s="18"/>
      <c r="M26" s="18"/>
      <c r="N26" s="18"/>
      <c r="O26" s="18"/>
      <c r="P26" s="18"/>
      <c r="Q26" s="18"/>
    </row>
    <row r="27" spans="1:18" ht="20.100000000000001" customHeight="1" x14ac:dyDescent="0.2">
      <c r="E27" s="18"/>
      <c r="F27" s="61" t="s">
        <v>32</v>
      </c>
      <c r="G27" s="62"/>
      <c r="H27" s="27">
        <v>4</v>
      </c>
      <c r="I27" s="46">
        <f>(I28+$G$30)</f>
        <v>110.64710649203892</v>
      </c>
      <c r="J27" s="1">
        <v>-4</v>
      </c>
    </row>
    <row r="28" spans="1:18" ht="20.100000000000001" customHeight="1" x14ac:dyDescent="0.2">
      <c r="D28" s="18"/>
      <c r="E28" s="18"/>
      <c r="F28" s="44">
        <f>E23*F26</f>
        <v>0.14710649203893075</v>
      </c>
      <c r="G28" s="44">
        <f>E23*G26</f>
        <v>0.14710649203893075</v>
      </c>
      <c r="H28" s="27">
        <v>3</v>
      </c>
      <c r="I28" s="46">
        <f>(I29+$G$30)</f>
        <v>110.61032986902919</v>
      </c>
      <c r="J28" s="31">
        <v>-2</v>
      </c>
      <c r="K28" s="26" t="s">
        <v>33</v>
      </c>
      <c r="L28" s="18"/>
      <c r="M28" s="19"/>
      <c r="N28" s="50"/>
    </row>
    <row r="29" spans="1:18" ht="20.100000000000001" customHeight="1" x14ac:dyDescent="0.2">
      <c r="E29" s="18"/>
      <c r="F29" s="61" t="s">
        <v>4</v>
      </c>
      <c r="G29" s="62"/>
      <c r="H29" s="27">
        <v>2</v>
      </c>
      <c r="I29" s="46">
        <f>(I30+$G$30)</f>
        <v>110.57355324601946</v>
      </c>
      <c r="J29" s="31">
        <v>-1</v>
      </c>
      <c r="K29" s="26" t="s">
        <v>33</v>
      </c>
      <c r="L29" s="18"/>
      <c r="M29" s="19"/>
      <c r="N29" s="50"/>
    </row>
    <row r="30" spans="1:18" ht="20.100000000000001" customHeight="1" x14ac:dyDescent="0.2">
      <c r="E30" s="18"/>
      <c r="F30" s="49">
        <f>(F28/4)</f>
        <v>3.6776623009732688E-2</v>
      </c>
      <c r="G30" s="49">
        <f>(G28/4)</f>
        <v>3.6776623009732688E-2</v>
      </c>
      <c r="H30" s="27">
        <v>1</v>
      </c>
      <c r="I30" s="46">
        <f>(E23+$G$30)</f>
        <v>110.53677662300973</v>
      </c>
      <c r="J30" s="31" t="s">
        <v>16</v>
      </c>
      <c r="K30" s="26" t="s">
        <v>33</v>
      </c>
      <c r="L30" s="18"/>
      <c r="M30" s="19"/>
      <c r="N30" s="50"/>
    </row>
    <row r="31" spans="1:18" ht="20.100000000000001" customHeight="1" x14ac:dyDescent="0.2">
      <c r="E31" s="18"/>
      <c r="F31" s="35"/>
      <c r="G31" s="36"/>
      <c r="H31" s="37"/>
      <c r="I31" s="38"/>
      <c r="J31" s="26"/>
      <c r="K31" s="26"/>
      <c r="L31" s="18"/>
      <c r="M31" s="18"/>
    </row>
    <row r="32" spans="1:18" ht="20.100000000000001" customHeight="1" x14ac:dyDescent="0.2">
      <c r="D32" s="18"/>
      <c r="E32" s="18"/>
      <c r="H32" s="27">
        <v>1</v>
      </c>
      <c r="I32" s="48">
        <f>(E23-$F$30)</f>
        <v>110.46322337699027</v>
      </c>
      <c r="J32" s="31" t="s">
        <v>17</v>
      </c>
      <c r="K32" s="26" t="s">
        <v>33</v>
      </c>
      <c r="L32" s="18"/>
      <c r="M32" s="19"/>
    </row>
    <row r="33" spans="4:13" ht="20.100000000000001" customHeight="1" x14ac:dyDescent="0.2">
      <c r="D33" s="18"/>
      <c r="E33" s="18"/>
      <c r="F33" s="18"/>
      <c r="G33" s="18"/>
      <c r="H33" s="27">
        <v>2</v>
      </c>
      <c r="I33" s="48">
        <f>(I32-$F$30)</f>
        <v>110.42644675398054</v>
      </c>
      <c r="J33" s="31" t="s">
        <v>18</v>
      </c>
      <c r="K33" s="26" t="s">
        <v>33</v>
      </c>
      <c r="L33" s="18"/>
      <c r="M33" s="19"/>
    </row>
    <row r="34" spans="4:13" ht="20.100000000000001" customHeight="1" x14ac:dyDescent="0.2">
      <c r="D34" s="18"/>
      <c r="E34" s="18"/>
      <c r="H34" s="27">
        <v>3</v>
      </c>
      <c r="I34" s="48">
        <f>(I33-$F$30)</f>
        <v>110.38967013097081</v>
      </c>
      <c r="J34" s="31" t="s">
        <v>19</v>
      </c>
      <c r="K34" s="26" t="s">
        <v>33</v>
      </c>
      <c r="L34" s="18"/>
      <c r="M34" s="19"/>
    </row>
    <row r="35" spans="4:13" ht="20.100000000000001" customHeight="1" x14ac:dyDescent="0.2">
      <c r="D35" s="18"/>
      <c r="E35" s="18"/>
      <c r="F35" s="18"/>
      <c r="G35" s="18"/>
      <c r="H35" s="27">
        <v>4</v>
      </c>
      <c r="I35" s="48">
        <f>(I34-$F$30)</f>
        <v>110.35289350796108</v>
      </c>
    </row>
    <row r="36" spans="4:13" ht="20.100000000000001" customHeight="1" x14ac:dyDescent="0.2">
      <c r="D36" s="18"/>
      <c r="E36" s="18"/>
      <c r="H36" s="27"/>
      <c r="I36" s="47"/>
      <c r="J36" s="26"/>
      <c r="K36" s="25"/>
      <c r="L36" s="18"/>
      <c r="M36" s="18"/>
    </row>
    <row r="37" spans="4:13" ht="20.100000000000001" customHeight="1" x14ac:dyDescent="0.2">
      <c r="D37" s="18"/>
      <c r="E37" s="18"/>
      <c r="F37" s="18"/>
      <c r="G37" s="18"/>
      <c r="H37" s="27"/>
      <c r="I37" s="47"/>
      <c r="J37" s="26"/>
      <c r="K37" s="25"/>
      <c r="L37" s="18"/>
      <c r="M37" s="18"/>
    </row>
    <row r="38" spans="4:13" ht="20.100000000000001" customHeight="1" x14ac:dyDescent="0.2">
      <c r="D38" s="18"/>
      <c r="E38" s="18"/>
      <c r="F38" s="18"/>
      <c r="G38" s="18"/>
      <c r="H38" s="27"/>
      <c r="I38" s="52"/>
      <c r="J38" s="26"/>
      <c r="K38" s="25"/>
      <c r="L38" s="18"/>
      <c r="M38" s="18"/>
    </row>
    <row r="39" spans="4:13" ht="20.100000000000001" customHeight="1" x14ac:dyDescent="0.2">
      <c r="E39" s="18"/>
      <c r="F39" s="18"/>
      <c r="G39" s="18"/>
      <c r="H39" s="18"/>
      <c r="I39" s="18"/>
      <c r="J39" s="26"/>
      <c r="K39" s="26"/>
      <c r="L39" s="26"/>
      <c r="M39" s="26"/>
    </row>
    <row r="40" spans="4:13" ht="20.100000000000001" customHeight="1" x14ac:dyDescent="0.2">
      <c r="E40" s="18"/>
      <c r="F40" s="18"/>
      <c r="G40" s="18"/>
      <c r="H40" s="18"/>
      <c r="I40" s="18"/>
      <c r="J40" s="26"/>
      <c r="K40" s="26"/>
      <c r="L40" s="26"/>
      <c r="M40" s="26"/>
    </row>
    <row r="41" spans="4:13" ht="20.100000000000001" customHeight="1" x14ac:dyDescent="0.2">
      <c r="E41" s="18"/>
      <c r="F41" s="18"/>
      <c r="G41" s="18"/>
      <c r="H41" s="18"/>
      <c r="I41" s="18"/>
      <c r="J41" s="34"/>
      <c r="K41" s="26"/>
      <c r="L41" s="26"/>
      <c r="M41" s="26"/>
    </row>
    <row r="42" spans="4:13" ht="20.100000000000001" customHeight="1" x14ac:dyDescent="0.2">
      <c r="D42" s="43"/>
      <c r="E42" s="18"/>
      <c r="F42" s="18"/>
      <c r="G42" s="18"/>
      <c r="H42" s="18"/>
      <c r="I42" s="18"/>
      <c r="J42" s="18"/>
      <c r="K42" s="18"/>
      <c r="L42" s="18"/>
      <c r="M42" s="18"/>
    </row>
    <row r="43" spans="4:13" ht="20.100000000000001" customHeight="1" x14ac:dyDescent="0.2">
      <c r="D43" s="43"/>
      <c r="E43" s="18"/>
      <c r="F43" s="18"/>
      <c r="G43" s="18"/>
      <c r="H43" s="18"/>
      <c r="I43" s="18"/>
      <c r="J43" s="18"/>
      <c r="K43" s="18"/>
      <c r="L43" s="18"/>
      <c r="M43" s="18"/>
    </row>
    <row r="44" spans="4:13" ht="20.100000000000001" customHeight="1" x14ac:dyDescent="0.2">
      <c r="D44" s="18"/>
      <c r="E44" s="20"/>
      <c r="F44" s="18"/>
      <c r="G44" s="22"/>
      <c r="H44" s="23"/>
      <c r="I44" s="24"/>
      <c r="J44" s="23"/>
      <c r="K44" s="22"/>
      <c r="L44" s="18"/>
      <c r="M44" s="20"/>
    </row>
    <row r="45" spans="4:13" ht="20.100000000000001" customHeight="1" x14ac:dyDescent="0.2">
      <c r="D45" s="18"/>
      <c r="E45" s="18"/>
      <c r="F45" s="18"/>
      <c r="G45" s="18"/>
      <c r="H45" s="18"/>
      <c r="I45" s="18"/>
      <c r="J45" s="18"/>
      <c r="K45" s="18"/>
      <c r="L45" s="18"/>
      <c r="M45" s="18"/>
    </row>
  </sheetData>
  <mergeCells count="14">
    <mergeCell ref="F5:G5"/>
    <mergeCell ref="F7:G7"/>
    <mergeCell ref="F9:G9"/>
    <mergeCell ref="D3:D4"/>
    <mergeCell ref="E3:E4"/>
    <mergeCell ref="F3:F4"/>
    <mergeCell ref="G3:G4"/>
    <mergeCell ref="F25:G25"/>
    <mergeCell ref="F27:G27"/>
    <mergeCell ref="F29:G29"/>
    <mergeCell ref="D23:D24"/>
    <mergeCell ref="E23:E24"/>
    <mergeCell ref="F23:F24"/>
    <mergeCell ref="G23:G24"/>
  </mergeCells>
  <phoneticPr fontId="2" type="noConversion"/>
  <pageMargins left="0.75" right="0.75" top="1" bottom="1" header="0.5" footer="0.5"/>
  <pageSetup paperSize="9" orientation="portrait" horizontalDpi="30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abSelected="1" workbookViewId="0">
      <selection activeCell="E5" sqref="E5"/>
    </sheetView>
  </sheetViews>
  <sheetFormatPr defaultRowHeight="20.100000000000001" customHeight="1" x14ac:dyDescent="0.2"/>
  <cols>
    <col min="1" max="1" width="2.28515625" style="1" customWidth="1"/>
    <col min="2" max="3" width="4" style="1" hidden="1" customWidth="1"/>
    <col min="4" max="4" width="10.42578125" style="1" bestFit="1" customWidth="1"/>
    <col min="5" max="5" width="10" style="1" customWidth="1"/>
    <col min="6" max="6" width="10.5703125" style="1" customWidth="1"/>
    <col min="7" max="7" width="10.5703125" style="1" bestFit="1" customWidth="1"/>
    <col min="8" max="8" width="10.140625" style="1" customWidth="1"/>
    <col min="9" max="9" width="11.5703125" style="1" bestFit="1" customWidth="1"/>
    <col min="10" max="10" width="7.140625" style="1" bestFit="1" customWidth="1"/>
    <col min="11" max="11" width="7.42578125" style="1" bestFit="1" customWidth="1"/>
    <col min="12" max="12" width="1.5703125" style="1" customWidth="1"/>
    <col min="13" max="13" width="11.28515625" style="1" customWidth="1"/>
    <col min="14" max="14" width="9.140625" style="1"/>
    <col min="15" max="15" width="7.42578125" style="1" customWidth="1"/>
    <col min="16" max="17" width="9.140625" style="1"/>
    <col min="18" max="18" width="10.140625" style="1" bestFit="1" customWidth="1"/>
    <col min="19" max="16384" width="9.140625" style="1"/>
  </cols>
  <sheetData>
    <row r="1" spans="1:20" ht="34.5" customHeight="1" x14ac:dyDescent="0.2">
      <c r="A1" s="18"/>
      <c r="B1" s="18"/>
      <c r="C1" s="18"/>
      <c r="D1" s="17" t="s">
        <v>3</v>
      </c>
      <c r="E1" s="17" t="s">
        <v>0</v>
      </c>
      <c r="F1" s="17" t="s">
        <v>12</v>
      </c>
      <c r="G1" s="17" t="s">
        <v>11</v>
      </c>
      <c r="H1" s="18"/>
      <c r="I1" s="26"/>
      <c r="J1" s="32"/>
      <c r="K1" s="26"/>
      <c r="L1" s="26"/>
      <c r="M1" s="33"/>
      <c r="O1" s="18"/>
      <c r="P1" s="18"/>
      <c r="Q1" s="18"/>
      <c r="T1" s="3"/>
    </row>
    <row r="2" spans="1:20" ht="15" customHeight="1" x14ac:dyDescent="0.2">
      <c r="A2" s="18"/>
      <c r="B2" s="18"/>
      <c r="C2" s="18"/>
      <c r="D2" s="17"/>
      <c r="E2" s="17" t="s">
        <v>37</v>
      </c>
      <c r="F2" s="17"/>
      <c r="G2" s="17"/>
      <c r="H2" s="18"/>
      <c r="I2" s="26"/>
      <c r="J2" s="32"/>
      <c r="K2" s="26"/>
      <c r="M2" s="26"/>
      <c r="O2" s="18"/>
      <c r="P2" s="18"/>
      <c r="Q2" s="18"/>
      <c r="T2" s="3"/>
    </row>
    <row r="3" spans="1:20" ht="14.25" customHeight="1" x14ac:dyDescent="0.2">
      <c r="A3" s="18"/>
      <c r="B3" s="18"/>
      <c r="C3" s="18"/>
      <c r="D3" s="63">
        <v>43200</v>
      </c>
      <c r="E3" s="66">
        <v>23200</v>
      </c>
      <c r="F3" s="65">
        <v>0.15</v>
      </c>
      <c r="G3" s="65">
        <v>0.15</v>
      </c>
      <c r="H3" s="18"/>
      <c r="J3" s="26"/>
      <c r="K3" s="26"/>
      <c r="L3" s="26"/>
      <c r="M3" s="26"/>
      <c r="O3" s="18"/>
      <c r="P3" s="18"/>
      <c r="Q3" s="18"/>
    </row>
    <row r="4" spans="1:20" ht="20.100000000000001" customHeight="1" x14ac:dyDescent="0.2">
      <c r="A4" s="18"/>
      <c r="B4" s="18"/>
      <c r="C4" s="18"/>
      <c r="D4" s="63"/>
      <c r="E4" s="66"/>
      <c r="F4" s="65"/>
      <c r="G4" s="65"/>
      <c r="H4" s="27" t="s">
        <v>20</v>
      </c>
      <c r="I4" s="54">
        <f t="shared" ref="I4:I9" si="0">I5+$G$10</f>
        <v>23583.633940104355</v>
      </c>
      <c r="J4" s="26"/>
      <c r="K4" s="25"/>
      <c r="L4" s="18"/>
      <c r="M4" s="18"/>
      <c r="N4" s="18"/>
      <c r="O4" s="18"/>
      <c r="P4" s="18"/>
      <c r="Q4" s="18"/>
      <c r="S4" s="2"/>
    </row>
    <row r="5" spans="1:20" ht="20.100000000000001" customHeight="1" x14ac:dyDescent="0.2">
      <c r="A5" s="18"/>
      <c r="B5" s="18"/>
      <c r="C5" s="18"/>
      <c r="D5" s="18"/>
      <c r="E5" s="56"/>
      <c r="F5" s="59" t="s">
        <v>1</v>
      </c>
      <c r="G5" s="60"/>
      <c r="H5" s="27"/>
      <c r="I5" s="57">
        <f t="shared" si="0"/>
        <v>23528.829091518019</v>
      </c>
      <c r="J5" s="26">
        <v>-4</v>
      </c>
      <c r="K5" s="25"/>
      <c r="L5" s="18"/>
      <c r="M5" s="71">
        <f>(541.65*3+545.04*4)/7</f>
        <v>543.58714285714279</v>
      </c>
      <c r="N5" s="18"/>
      <c r="O5" s="18"/>
      <c r="P5" s="18"/>
      <c r="Q5" s="18"/>
    </row>
    <row r="6" spans="1:20" ht="20.100000000000001" customHeight="1" x14ac:dyDescent="0.2">
      <c r="A6" s="18"/>
      <c r="B6" s="18"/>
      <c r="C6" s="18"/>
      <c r="F6" s="39">
        <f>F3/SQRT(252)</f>
        <v>9.4491118252306803E-3</v>
      </c>
      <c r="G6" s="39">
        <f>G3/SQRT(252)</f>
        <v>9.4491118252306803E-3</v>
      </c>
      <c r="H6" s="27"/>
      <c r="I6" s="54">
        <f t="shared" si="0"/>
        <v>23474.024242931682</v>
      </c>
      <c r="J6" s="26"/>
      <c r="K6" s="25"/>
      <c r="L6" s="18"/>
      <c r="M6" s="18"/>
      <c r="N6" s="18"/>
      <c r="O6" s="18"/>
      <c r="P6" s="18"/>
      <c r="Q6" s="18"/>
    </row>
    <row r="7" spans="1:20" ht="20.100000000000001" customHeight="1" x14ac:dyDescent="0.2">
      <c r="A7" s="18"/>
      <c r="B7" s="18"/>
      <c r="C7" s="18"/>
      <c r="E7" s="18"/>
      <c r="F7" s="61" t="s">
        <v>2</v>
      </c>
      <c r="G7" s="62"/>
      <c r="H7" s="27" t="s">
        <v>38</v>
      </c>
      <c r="I7" s="57">
        <f t="shared" si="0"/>
        <v>23419.219394345346</v>
      </c>
      <c r="J7" s="31">
        <v>-2</v>
      </c>
      <c r="K7" s="25"/>
      <c r="L7" s="18"/>
      <c r="M7" s="70">
        <f>+(I9+I7+I7)/3</f>
        <v>23382.682828621124</v>
      </c>
      <c r="N7" s="18"/>
      <c r="O7" s="18"/>
      <c r="P7" s="18"/>
      <c r="Q7" s="18"/>
    </row>
    <row r="8" spans="1:20" ht="20.100000000000001" customHeight="1" x14ac:dyDescent="0.2">
      <c r="A8" s="18"/>
      <c r="B8" s="18"/>
      <c r="C8" s="18"/>
      <c r="D8" s="18"/>
      <c r="E8" s="18"/>
      <c r="F8" s="49">
        <f>E3*F6</f>
        <v>219.21939434535179</v>
      </c>
      <c r="G8" s="49">
        <f>E3*G6</f>
        <v>219.21939434535179</v>
      </c>
      <c r="H8" s="27"/>
      <c r="I8" s="54">
        <f t="shared" si="0"/>
        <v>23364.414545759009</v>
      </c>
      <c r="J8" s="31"/>
      <c r="K8" s="25"/>
      <c r="L8" s="18"/>
      <c r="M8" s="19"/>
      <c r="N8" s="18"/>
      <c r="O8" s="18"/>
      <c r="P8" s="18"/>
      <c r="Q8" s="18"/>
    </row>
    <row r="9" spans="1:20" ht="20.100000000000001" customHeight="1" x14ac:dyDescent="0.2">
      <c r="A9" s="18"/>
      <c r="B9" s="18"/>
      <c r="C9" s="18"/>
      <c r="E9" s="18"/>
      <c r="F9" s="61" t="s">
        <v>4</v>
      </c>
      <c r="G9" s="62"/>
      <c r="H9" s="27" t="s">
        <v>40</v>
      </c>
      <c r="I9" s="57">
        <f t="shared" si="0"/>
        <v>23309.609697172673</v>
      </c>
      <c r="J9" s="31">
        <v>-1</v>
      </c>
      <c r="K9" s="25"/>
      <c r="L9" s="18"/>
      <c r="M9" s="19"/>
      <c r="N9" s="18"/>
      <c r="O9" s="18"/>
      <c r="P9" s="18"/>
      <c r="Q9" s="18"/>
      <c r="R9" s="16"/>
    </row>
    <row r="10" spans="1:20" ht="20.100000000000001" customHeight="1" x14ac:dyDescent="0.2">
      <c r="A10" s="18"/>
      <c r="B10" s="18"/>
      <c r="C10" s="18"/>
      <c r="E10" s="18"/>
      <c r="F10" s="41">
        <f>+F8/4</f>
        <v>54.804848586337947</v>
      </c>
      <c r="G10" s="41">
        <f>+G8/4</f>
        <v>54.804848586337947</v>
      </c>
      <c r="H10" s="27"/>
      <c r="I10" s="54">
        <f>+E3+$G$10</f>
        <v>23254.804848586336</v>
      </c>
      <c r="J10" s="26"/>
      <c r="K10" s="26"/>
      <c r="L10" s="18"/>
      <c r="M10" s="18"/>
      <c r="N10" s="18"/>
      <c r="O10" s="18"/>
      <c r="P10" s="18"/>
      <c r="Q10" s="18"/>
    </row>
    <row r="11" spans="1:20" ht="20.100000000000001" customHeight="1" x14ac:dyDescent="0.2">
      <c r="A11" s="18"/>
      <c r="B11" s="18"/>
      <c r="C11" s="18"/>
      <c r="E11" s="18"/>
      <c r="F11" s="35"/>
      <c r="G11" s="36"/>
      <c r="H11" s="37"/>
      <c r="I11" s="58">
        <f>+E3</f>
        <v>23200</v>
      </c>
      <c r="J11" s="26"/>
      <c r="K11" s="26"/>
      <c r="L11" s="18"/>
      <c r="M11" s="18"/>
      <c r="N11" s="18"/>
      <c r="O11" s="18"/>
      <c r="P11" s="18"/>
      <c r="Q11" s="18"/>
    </row>
    <row r="12" spans="1:20" ht="20.100000000000001" customHeight="1" x14ac:dyDescent="0.2">
      <c r="A12" s="18"/>
      <c r="B12" s="18"/>
      <c r="C12" s="18"/>
      <c r="D12" s="18"/>
      <c r="E12" s="18"/>
      <c r="H12" s="27"/>
      <c r="I12" s="55">
        <f>E3-$F$10</f>
        <v>23145.195151413664</v>
      </c>
      <c r="J12" s="26"/>
      <c r="K12" s="26"/>
      <c r="L12" s="18"/>
      <c r="M12" s="18"/>
      <c r="N12" s="18"/>
      <c r="O12" s="18"/>
      <c r="P12" s="18"/>
      <c r="Q12" s="18"/>
    </row>
    <row r="13" spans="1:20" ht="20.100000000000001" customHeight="1" x14ac:dyDescent="0.2">
      <c r="A13" s="18"/>
      <c r="B13" s="18"/>
      <c r="C13" s="18"/>
      <c r="D13" s="18"/>
      <c r="E13" s="18"/>
      <c r="F13" s="18"/>
      <c r="G13" s="18"/>
      <c r="H13" s="27"/>
      <c r="I13" s="57">
        <f t="shared" ref="I13:I18" si="1">I12-$F$10</f>
        <v>23090.390302827327</v>
      </c>
      <c r="J13" s="31"/>
      <c r="K13" s="25"/>
      <c r="L13" s="18"/>
      <c r="M13" s="19"/>
      <c r="N13" s="18"/>
      <c r="O13" s="18"/>
      <c r="P13" s="18"/>
      <c r="Q13" s="18"/>
    </row>
    <row r="14" spans="1:20" ht="20.100000000000001" customHeight="1" x14ac:dyDescent="0.2">
      <c r="A14" s="18"/>
      <c r="B14" s="18"/>
      <c r="C14" s="18"/>
      <c r="D14" s="18"/>
      <c r="E14" s="18"/>
      <c r="H14" s="27"/>
      <c r="I14" s="55">
        <f t="shared" si="1"/>
        <v>23035.585454240991</v>
      </c>
      <c r="J14" s="31"/>
      <c r="K14" s="25"/>
      <c r="L14" s="18"/>
      <c r="M14" s="19"/>
      <c r="N14" s="18"/>
      <c r="O14" s="18"/>
      <c r="P14" s="18"/>
      <c r="Q14" s="18"/>
    </row>
    <row r="15" spans="1:20" ht="20.100000000000001" customHeight="1" x14ac:dyDescent="0.2">
      <c r="A15" s="18"/>
      <c r="B15" s="18"/>
      <c r="C15" s="18"/>
      <c r="D15" s="18"/>
      <c r="E15" s="18"/>
      <c r="F15" s="18"/>
      <c r="G15" s="18"/>
      <c r="H15" s="27" t="s">
        <v>39</v>
      </c>
      <c r="I15" s="57">
        <f t="shared" si="1"/>
        <v>22980.780605654654</v>
      </c>
      <c r="J15" s="31"/>
      <c r="K15" s="25"/>
      <c r="L15" s="18"/>
      <c r="M15" s="19"/>
      <c r="N15" s="18"/>
      <c r="O15" s="18"/>
      <c r="P15" s="18"/>
      <c r="Q15" s="18"/>
    </row>
    <row r="16" spans="1:20" ht="20.100000000000001" customHeight="1" x14ac:dyDescent="0.2">
      <c r="A16" s="18"/>
      <c r="B16" s="18"/>
      <c r="C16" s="18"/>
      <c r="D16" s="18"/>
      <c r="E16" s="18"/>
      <c r="H16" s="27"/>
      <c r="I16" s="55">
        <f t="shared" si="1"/>
        <v>22925.975757068318</v>
      </c>
      <c r="J16" s="26"/>
      <c r="K16" s="25"/>
      <c r="L16" s="18"/>
      <c r="M16" s="18"/>
      <c r="N16" s="18"/>
      <c r="O16" s="18"/>
      <c r="P16" s="18"/>
      <c r="Q16" s="18"/>
    </row>
    <row r="17" spans="1:18" ht="20.100000000000001" customHeight="1" x14ac:dyDescent="0.2">
      <c r="A17" s="18"/>
      <c r="B17" s="18"/>
      <c r="C17" s="18"/>
      <c r="D17" s="18"/>
      <c r="E17" s="18"/>
      <c r="F17" s="18"/>
      <c r="G17" s="18"/>
      <c r="H17" s="27"/>
      <c r="I17" s="57">
        <f t="shared" si="1"/>
        <v>22871.170908481981</v>
      </c>
      <c r="J17" s="26"/>
      <c r="K17" s="25"/>
      <c r="L17" s="18"/>
      <c r="M17" s="18"/>
      <c r="N17" s="18"/>
      <c r="O17" s="18"/>
      <c r="P17" s="18"/>
      <c r="Q17" s="18"/>
      <c r="R17" s="16"/>
    </row>
    <row r="18" spans="1:18" ht="20.100000000000001" customHeight="1" x14ac:dyDescent="0.2">
      <c r="A18" s="18"/>
      <c r="B18" s="18"/>
      <c r="C18" s="18"/>
      <c r="D18" s="18"/>
      <c r="E18" s="18"/>
      <c r="F18" s="18"/>
      <c r="G18" s="18"/>
      <c r="H18" s="27" t="s">
        <v>20</v>
      </c>
      <c r="I18" s="55">
        <f t="shared" si="1"/>
        <v>22816.366059895645</v>
      </c>
      <c r="J18" s="26"/>
      <c r="K18" s="25"/>
      <c r="L18" s="18"/>
      <c r="M18" s="18"/>
      <c r="N18" s="18"/>
      <c r="O18" s="18"/>
      <c r="P18" s="18"/>
      <c r="Q18" s="18"/>
      <c r="R18" s="15"/>
    </row>
    <row r="19" spans="1:18" ht="20.100000000000001" customHeight="1" x14ac:dyDescent="0.2">
      <c r="A19" s="18"/>
      <c r="B19" s="18"/>
      <c r="C19" s="18"/>
      <c r="E19" s="18"/>
      <c r="F19" s="18"/>
      <c r="G19" s="18"/>
      <c r="H19" s="18"/>
      <c r="I19" s="18"/>
      <c r="J19" s="26"/>
      <c r="K19" s="26"/>
      <c r="L19" s="26"/>
      <c r="M19" s="26"/>
      <c r="N19" s="18"/>
      <c r="O19" s="18"/>
      <c r="P19" s="18"/>
      <c r="Q19" s="18"/>
    </row>
    <row r="20" spans="1:18" ht="20.100000000000001" customHeight="1" x14ac:dyDescent="0.2">
      <c r="A20" s="18"/>
      <c r="B20" s="18"/>
      <c r="C20" s="18"/>
      <c r="E20" s="18"/>
      <c r="F20" s="18"/>
      <c r="G20" s="18"/>
      <c r="H20" s="18"/>
      <c r="I20" s="18"/>
      <c r="J20" s="26"/>
      <c r="K20" s="26"/>
      <c r="L20" s="26"/>
      <c r="M20" s="26"/>
      <c r="N20" s="18"/>
      <c r="O20" s="18"/>
      <c r="P20" s="18"/>
      <c r="Q20" s="18"/>
    </row>
    <row r="21" spans="1:18" ht="20.100000000000001" customHeight="1" x14ac:dyDescent="0.2">
      <c r="A21" s="18"/>
      <c r="B21" s="18"/>
      <c r="C21" s="18"/>
      <c r="E21" s="18"/>
      <c r="F21" s="18"/>
      <c r="G21" s="18"/>
      <c r="H21" s="18"/>
      <c r="I21" s="18"/>
      <c r="J21" s="34"/>
      <c r="K21" s="26"/>
      <c r="L21" s="26"/>
      <c r="M21" s="26"/>
      <c r="N21" s="18"/>
      <c r="O21" s="18"/>
      <c r="P21" s="18"/>
      <c r="Q21" s="18"/>
    </row>
    <row r="22" spans="1:18" ht="20.100000000000001" customHeight="1" x14ac:dyDescent="0.2">
      <c r="A22" s="18"/>
      <c r="B22" s="18"/>
      <c r="C22" s="18"/>
      <c r="D22" s="43" t="s">
        <v>21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21"/>
      <c r="Q22" s="18"/>
    </row>
    <row r="23" spans="1:18" ht="20.100000000000001" customHeight="1" x14ac:dyDescent="0.2">
      <c r="A23" s="18"/>
      <c r="B23" s="18"/>
      <c r="C23" s="18"/>
      <c r="D23" s="43" t="s">
        <v>22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8" ht="20.100000000000001" customHeight="1" x14ac:dyDescent="0.2">
      <c r="A24" s="18"/>
      <c r="B24" s="18"/>
      <c r="C24" s="18"/>
      <c r="D24" s="18"/>
      <c r="E24" s="20"/>
      <c r="F24" s="18"/>
      <c r="G24" s="22"/>
      <c r="H24" s="23"/>
      <c r="I24" s="24"/>
      <c r="J24" s="23"/>
      <c r="K24" s="22"/>
      <c r="L24" s="18"/>
      <c r="M24" s="20"/>
      <c r="N24" s="18"/>
      <c r="O24" s="18"/>
      <c r="P24" s="18"/>
      <c r="Q24" s="18"/>
    </row>
    <row r="25" spans="1:18" ht="20.100000000000001" customHeight="1" x14ac:dyDescent="0.2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8" ht="20.100000000000001" customHeight="1" x14ac:dyDescent="0.2">
      <c r="A26" s="18"/>
      <c r="B26" s="18"/>
      <c r="C26" s="18"/>
      <c r="D26" s="18"/>
      <c r="E26" s="18"/>
      <c r="F26" s="18"/>
      <c r="G26" s="18"/>
      <c r="H26" s="19"/>
      <c r="I26" s="18"/>
      <c r="J26" s="19"/>
      <c r="K26" s="18"/>
      <c r="L26" s="18"/>
      <c r="M26" s="18"/>
      <c r="N26" s="18"/>
      <c r="O26" s="18"/>
      <c r="P26" s="18"/>
      <c r="Q26" s="18"/>
    </row>
    <row r="27" spans="1:18" ht="20.100000000000001" customHeight="1" x14ac:dyDescent="0.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18" ht="20.100000000000001" customHeight="1" x14ac:dyDescent="0.2">
      <c r="A28" s="18"/>
      <c r="B28" s="18"/>
      <c r="C28" s="18"/>
      <c r="D28" s="18"/>
      <c r="E28" s="18"/>
      <c r="F28" s="18"/>
      <c r="G28" s="18"/>
      <c r="H28" s="19"/>
      <c r="I28" s="18"/>
      <c r="J28" s="19"/>
      <c r="K28" s="18"/>
      <c r="L28" s="18"/>
      <c r="M28" s="18"/>
      <c r="N28" s="18"/>
      <c r="O28" s="18"/>
      <c r="P28" s="18"/>
      <c r="Q28" s="18"/>
    </row>
    <row r="29" spans="1:18" ht="20.100000000000001" customHeight="1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8" ht="20.100000000000001" customHeight="1" x14ac:dyDescent="0.2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8" ht="20.100000000000001" customHeight="1" x14ac:dyDescent="0.2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1:18" ht="20.100000000000001" customHeight="1" x14ac:dyDescent="0.2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</sheetData>
  <mergeCells count="7">
    <mergeCell ref="F5:G5"/>
    <mergeCell ref="F7:G7"/>
    <mergeCell ref="F9:G9"/>
    <mergeCell ref="D3:D4"/>
    <mergeCell ref="E3:E4"/>
    <mergeCell ref="F3:F4"/>
    <mergeCell ref="G3:G4"/>
  </mergeCells>
  <phoneticPr fontId="2" type="noConversion"/>
  <pageMargins left="0.75" right="0.75" top="1" bottom="1" header="0.5" footer="0.5"/>
  <pageSetup paperSize="9" orientation="portrait" horizontalDpi="30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G10:K15"/>
  <sheetViews>
    <sheetView showGridLines="0" workbookViewId="0">
      <selection activeCell="J6" sqref="J6"/>
    </sheetView>
  </sheetViews>
  <sheetFormatPr defaultRowHeight="12.75" x14ac:dyDescent="0.2"/>
  <cols>
    <col min="1" max="7" width="9.140625" style="4"/>
    <col min="8" max="11" width="13.140625" style="4" customWidth="1"/>
    <col min="12" max="16384" width="9.140625" style="4"/>
  </cols>
  <sheetData>
    <row r="10" spans="7:11" ht="18" x14ac:dyDescent="0.2">
      <c r="I10" s="68" t="s">
        <v>9</v>
      </c>
      <c r="J10" s="68"/>
      <c r="K10" s="68"/>
    </row>
    <row r="11" spans="7:11" ht="51" customHeight="1" thickBot="1" x14ac:dyDescent="0.25">
      <c r="H11" s="5"/>
      <c r="I11" s="5" t="s">
        <v>5</v>
      </c>
      <c r="J11" s="5" t="s">
        <v>6</v>
      </c>
      <c r="K11" s="5" t="s">
        <v>7</v>
      </c>
    </row>
    <row r="12" spans="7:11" ht="51" customHeight="1" thickTop="1" x14ac:dyDescent="0.2">
      <c r="G12" s="69" t="s">
        <v>10</v>
      </c>
      <c r="H12" s="5" t="s">
        <v>5</v>
      </c>
      <c r="I12" s="6" t="str">
        <f>H12&amp;" "&amp;I11</f>
        <v>Alta Alta</v>
      </c>
      <c r="J12" s="7" t="str">
        <f>H12&amp;" "&amp;J11</f>
        <v xml:space="preserve">Alta Media </v>
      </c>
      <c r="K12" s="13" t="str">
        <f>H12&amp;" "&amp;K11</f>
        <v>Alta Bassa</v>
      </c>
    </row>
    <row r="13" spans="7:11" ht="51" customHeight="1" x14ac:dyDescent="0.2">
      <c r="G13" s="69"/>
      <c r="H13" s="5" t="s">
        <v>8</v>
      </c>
      <c r="I13" s="8" t="str">
        <f>H13&amp;" "&amp;I11</f>
        <v>Media Alta</v>
      </c>
      <c r="J13" s="14" t="str">
        <f>H13&amp;" "&amp;J11</f>
        <v xml:space="preserve">Media Media </v>
      </c>
      <c r="K13" s="12" t="str">
        <f>H13&amp;" "&amp;K11</f>
        <v>Media Bassa</v>
      </c>
    </row>
    <row r="14" spans="7:11" ht="51" customHeight="1" thickBot="1" x14ac:dyDescent="0.25">
      <c r="G14" s="69"/>
      <c r="H14" s="5" t="s">
        <v>7</v>
      </c>
      <c r="I14" s="9" t="str">
        <f>H14&amp;" "&amp;I11</f>
        <v>Bassa Alta</v>
      </c>
      <c r="J14" s="10" t="str">
        <f>H14&amp;" "&amp;J11</f>
        <v xml:space="preserve">Bassa Media </v>
      </c>
      <c r="K14" s="11" t="str">
        <f>H14&amp;" "&amp;K11</f>
        <v>Bassa Bassa</v>
      </c>
    </row>
    <row r="15" spans="7:11" ht="13.5" thickTop="1" x14ac:dyDescent="0.2"/>
  </sheetData>
  <mergeCells count="2">
    <mergeCell ref="I10:K10"/>
    <mergeCell ref="G12:G14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bund</vt:lpstr>
      <vt:lpstr>ftse mib</vt:lpstr>
      <vt:lpstr>schatz</vt:lpstr>
      <vt:lpstr>DAX</vt:lpstr>
      <vt:lpstr>Foglio3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LIVIO</cp:lastModifiedBy>
  <cp:lastPrinted>2016-06-15T12:42:10Z</cp:lastPrinted>
  <dcterms:created xsi:type="dcterms:W3CDTF">2010-08-23T11:25:04Z</dcterms:created>
  <dcterms:modified xsi:type="dcterms:W3CDTF">2018-04-10T20:30:45Z</dcterms:modified>
</cp:coreProperties>
</file>